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848A4F41-56C1-4E84-91D5-64534C2C9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CTURAS PAGADAS SEPT-2025" sheetId="23" r:id="rId1"/>
  </sheets>
  <definedNames>
    <definedName name="_xlnm._FilterDatabase" localSheetId="0" hidden="1">'FACTURAS PAGADAS SEPT-2025'!$B$9:$J$183</definedName>
    <definedName name="_xlnm.Print_Area" localSheetId="0">'FACTURAS PAGADAS SEPT-2025'!$B$3:$J$191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4" i="23" l="1"/>
  <c r="G174" i="23"/>
  <c r="G173" i="23"/>
  <c r="G172" i="23"/>
  <c r="G171" i="23"/>
  <c r="G170" i="23"/>
  <c r="G169" i="23"/>
  <c r="G168" i="23"/>
  <c r="G167" i="23"/>
  <c r="G166" i="23"/>
  <c r="G165" i="23"/>
  <c r="G164" i="23"/>
  <c r="G163" i="23"/>
  <c r="F181" i="23"/>
  <c r="G181" i="23" s="1"/>
  <c r="G161" i="23"/>
  <c r="F160" i="23"/>
  <c r="G160" i="23" s="1"/>
  <c r="F158" i="23"/>
  <c r="G158" i="23" s="1"/>
  <c r="F156" i="23"/>
  <c r="F148" i="23"/>
  <c r="G148" i="23" s="1"/>
  <c r="F138" i="23"/>
  <c r="G138" i="23" s="1"/>
  <c r="F131" i="23"/>
  <c r="F130" i="23"/>
  <c r="G130" i="23" s="1"/>
  <c r="F129" i="23"/>
  <c r="G129" i="23" s="1"/>
  <c r="G157" i="23"/>
  <c r="G156" i="23"/>
  <c r="G155" i="23"/>
  <c r="G154" i="23"/>
  <c r="G153" i="23"/>
  <c r="G152" i="23"/>
  <c r="G151" i="23"/>
  <c r="G150" i="23"/>
  <c r="G149" i="23"/>
  <c r="G147" i="23"/>
  <c r="G146" i="23"/>
  <c r="G145" i="23"/>
  <c r="G144" i="23"/>
  <c r="G143" i="23"/>
  <c r="G142" i="23"/>
  <c r="G141" i="23"/>
  <c r="G140" i="23"/>
  <c r="G139" i="23"/>
  <c r="G137" i="23"/>
  <c r="G136" i="23"/>
  <c r="G135" i="23"/>
  <c r="G134" i="23"/>
  <c r="G133" i="23"/>
  <c r="G132" i="23"/>
  <c r="F127" i="23"/>
  <c r="G127" i="23" s="1"/>
  <c r="F126" i="23"/>
  <c r="G126" i="23" s="1"/>
  <c r="F125" i="23"/>
  <c r="G125" i="23" s="1"/>
  <c r="F124" i="23"/>
  <c r="G124" i="23" s="1"/>
  <c r="F122" i="23"/>
  <c r="G122" i="23" s="1"/>
  <c r="F121" i="23"/>
  <c r="G121" i="23" s="1"/>
  <c r="F120" i="23"/>
  <c r="G120" i="23" s="1"/>
  <c r="F119" i="23"/>
  <c r="G119" i="23" s="1"/>
  <c r="F118" i="23"/>
  <c r="G118" i="23" s="1"/>
  <c r="F117" i="23"/>
  <c r="G117" i="23" s="1"/>
  <c r="F116" i="23"/>
  <c r="G116" i="23" s="1"/>
  <c r="G180" i="23"/>
  <c r="G179" i="23"/>
  <c r="G178" i="23"/>
  <c r="G177" i="23"/>
  <c r="G176" i="23"/>
  <c r="G175" i="23"/>
  <c r="G162" i="23"/>
  <c r="G159" i="23"/>
  <c r="G131" i="23"/>
  <c r="G128" i="23"/>
  <c r="G123" i="23"/>
  <c r="F108" i="23"/>
  <c r="G108" i="23" s="1"/>
  <c r="F106" i="23"/>
  <c r="F90" i="23"/>
  <c r="G90" i="23" s="1"/>
  <c r="G183" i="23"/>
  <c r="G182" i="23"/>
  <c r="G115" i="23"/>
  <c r="G114" i="23"/>
  <c r="G113" i="23"/>
  <c r="G112" i="23"/>
  <c r="G111" i="23"/>
  <c r="G110" i="23"/>
  <c r="G109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89" i="23"/>
  <c r="G88" i="23"/>
  <c r="F84" i="23"/>
  <c r="G84" i="23" s="1"/>
  <c r="F81" i="23"/>
  <c r="G81" i="23" s="1"/>
  <c r="F78" i="23"/>
  <c r="G78" i="23" s="1"/>
  <c r="F77" i="23"/>
  <c r="G77" i="23" s="1"/>
  <c r="F75" i="23"/>
  <c r="G75" i="23" s="1"/>
  <c r="G87" i="23"/>
  <c r="G86" i="23"/>
  <c r="G85" i="23"/>
  <c r="G83" i="23"/>
  <c r="G82" i="23"/>
  <c r="G80" i="23"/>
  <c r="G79" i="23"/>
  <c r="G76" i="23"/>
  <c r="G74" i="23"/>
  <c r="G73" i="23"/>
  <c r="G72" i="23"/>
  <c r="F59" i="23"/>
  <c r="F52" i="23"/>
  <c r="F50" i="23"/>
  <c r="F47" i="23"/>
  <c r="F36" i="23"/>
  <c r="F20" i="23"/>
  <c r="G65" i="23"/>
  <c r="G71" i="23"/>
  <c r="G70" i="23"/>
  <c r="G69" i="23"/>
  <c r="G68" i="23"/>
  <c r="G67" i="23"/>
  <c r="G66" i="23"/>
  <c r="G64" i="23"/>
  <c r="G63" i="23"/>
  <c r="G62" i="23"/>
  <c r="H62" i="23" s="1"/>
  <c r="G61" i="23"/>
  <c r="H61" i="23" s="1"/>
  <c r="G53" i="23" l="1"/>
  <c r="F184" i="23" l="1"/>
  <c r="G28" i="23" l="1"/>
  <c r="G36" i="23" l="1"/>
  <c r="H36" i="23" s="1"/>
  <c r="G33" i="23" l="1"/>
  <c r="G60" i="23"/>
  <c r="G59" i="23"/>
  <c r="G58" i="23"/>
  <c r="G57" i="23"/>
  <c r="G55" i="23"/>
  <c r="G54" i="23"/>
  <c r="G52" i="23"/>
  <c r="G51" i="23"/>
  <c r="G50" i="23"/>
  <c r="G49" i="23"/>
  <c r="G48" i="23"/>
  <c r="G47" i="23"/>
  <c r="G46" i="23"/>
  <c r="G44" i="23"/>
  <c r="G43" i="23"/>
  <c r="G42" i="23"/>
  <c r="G41" i="23"/>
  <c r="G40" i="23"/>
  <c r="G39" i="23"/>
  <c r="G38" i="23"/>
  <c r="G37" i="23"/>
  <c r="G35" i="23"/>
  <c r="G34" i="23"/>
  <c r="G31" i="23"/>
  <c r="G29" i="23"/>
  <c r="G27" i="23"/>
  <c r="G26" i="23"/>
  <c r="G25" i="23"/>
  <c r="G24" i="23"/>
  <c r="G23" i="23"/>
  <c r="G22" i="23"/>
  <c r="G21" i="23"/>
  <c r="G19" i="23"/>
  <c r="G18" i="23"/>
  <c r="G17" i="23"/>
  <c r="G16" i="23"/>
  <c r="G15" i="23"/>
  <c r="G14" i="23"/>
  <c r="G12" i="23"/>
  <c r="G11" i="23"/>
  <c r="G10" i="23"/>
  <c r="H10" i="23" l="1"/>
  <c r="H37" i="23"/>
  <c r="H55" i="23"/>
  <c r="H16" i="23"/>
  <c r="H26" i="23"/>
  <c r="H58" i="23"/>
  <c r="H15" i="23"/>
  <c r="H38" i="23"/>
  <c r="H17" i="23"/>
  <c r="H57" i="23"/>
  <c r="H27" i="23"/>
  <c r="H49" i="23"/>
  <c r="H19" i="23"/>
  <c r="H29" i="23"/>
  <c r="H41" i="23"/>
  <c r="H50" i="23"/>
  <c r="H59" i="23"/>
  <c r="H46" i="23"/>
  <c r="H40" i="23"/>
  <c r="H21" i="23"/>
  <c r="H60" i="23"/>
  <c r="H25" i="23"/>
  <c r="H48" i="23"/>
  <c r="H42" i="23"/>
  <c r="H22" i="23"/>
  <c r="H43" i="23"/>
  <c r="H24" i="23"/>
  <c r="H47" i="23"/>
  <c r="H39" i="23"/>
  <c r="H18" i="23"/>
  <c r="H11" i="23"/>
  <c r="H31" i="23"/>
  <c r="H51" i="23"/>
  <c r="H12" i="23"/>
  <c r="H52" i="23"/>
  <c r="H14" i="23"/>
  <c r="H23" i="23"/>
  <c r="H44" i="23"/>
  <c r="H54" i="23"/>
  <c r="H35" i="23"/>
  <c r="G56" i="23"/>
  <c r="G45" i="23"/>
  <c r="G32" i="23"/>
  <c r="G30" i="23"/>
  <c r="G20" i="23"/>
  <c r="G13" i="23"/>
  <c r="G184" i="23" l="1"/>
  <c r="H30" i="23"/>
  <c r="H32" i="23"/>
  <c r="H20" i="23"/>
  <c r="H56" i="23"/>
  <c r="H100" i="23"/>
  <c r="H45" i="23"/>
  <c r="H13" i="23"/>
  <c r="H28" i="23"/>
</calcChain>
</file>

<file path=xl/sharedStrings.xml><?xml version="1.0" encoding="utf-8"?>
<sst xmlns="http://schemas.openxmlformats.org/spreadsheetml/2006/main" count="731" uniqueCount="419">
  <si>
    <t>Fecha Factura</t>
  </si>
  <si>
    <t>No. Factura</t>
  </si>
  <si>
    <t>ESTADO</t>
  </si>
  <si>
    <t>No.</t>
  </si>
  <si>
    <t>Monto Pagado</t>
  </si>
  <si>
    <t>Monto Pendiente</t>
  </si>
  <si>
    <t>Pagado</t>
  </si>
  <si>
    <t>Preparado por: Francisco Villabrille</t>
  </si>
  <si>
    <t xml:space="preserve">        Encargado de Contabilidad</t>
  </si>
  <si>
    <t>FECHA DE PAGO</t>
  </si>
  <si>
    <t>Monto Facturado</t>
  </si>
  <si>
    <t xml:space="preserve">                                                                                  Servicio Regional de Salud Metropolitano</t>
  </si>
  <si>
    <t xml:space="preserve">                                                                             Ciudad Sanitaria Dr. Luis E. Aybar</t>
  </si>
  <si>
    <t xml:space="preserve">                                                              (Valores en RD$)</t>
  </si>
  <si>
    <t>`</t>
  </si>
  <si>
    <t>Adquisición de Materiales Medicos</t>
  </si>
  <si>
    <t>Adquisición Medicamentos Varios</t>
  </si>
  <si>
    <t>B1500000126</t>
  </si>
  <si>
    <t>\</t>
  </si>
  <si>
    <t xml:space="preserve">                                                                             RELACION DE FACTURAS PAGADAS DEL 1 AL  30/9/2025</t>
  </si>
  <si>
    <t>B1500000888</t>
  </si>
  <si>
    <t>B1500000194</t>
  </si>
  <si>
    <t>B1500062059</t>
  </si>
  <si>
    <t>B1500063728</t>
  </si>
  <si>
    <t>B1500063731</t>
  </si>
  <si>
    <t>B1500063608</t>
  </si>
  <si>
    <t>B1500000883</t>
  </si>
  <si>
    <t>B1500000111, 112 Y 113</t>
  </si>
  <si>
    <t>B1500000076</t>
  </si>
  <si>
    <t>B1500000887</t>
  </si>
  <si>
    <t>B1500001966</t>
  </si>
  <si>
    <t>B1500000086</t>
  </si>
  <si>
    <t>B1500000309</t>
  </si>
  <si>
    <t>B1500000289</t>
  </si>
  <si>
    <t>B1500000311</t>
  </si>
  <si>
    <t>B1500062754</t>
  </si>
  <si>
    <t>B1500000077</t>
  </si>
  <si>
    <t>B1500001608</t>
  </si>
  <si>
    <t>E450000000005</t>
  </si>
  <si>
    <t>B1500000056</t>
  </si>
  <si>
    <t>E450000000011</t>
  </si>
  <si>
    <t>B1500000287</t>
  </si>
  <si>
    <t>B1500000308</t>
  </si>
  <si>
    <t>E450000004613 Y 5624</t>
  </si>
  <si>
    <t>B1500000088</t>
  </si>
  <si>
    <t>B1500001600</t>
  </si>
  <si>
    <t>B1500000054</t>
  </si>
  <si>
    <t>B1500000736</t>
  </si>
  <si>
    <t>E450000000419</t>
  </si>
  <si>
    <t>B1500007483</t>
  </si>
  <si>
    <t>B1500000195</t>
  </si>
  <si>
    <t>B1500063718</t>
  </si>
  <si>
    <t>B1500000228</t>
  </si>
  <si>
    <t>E450000014213, 14164, 14552, 13448, 14567,12148, 14594,16119, 16149,16220, 16531, 16233, 16660</t>
  </si>
  <si>
    <t>B1500000229</t>
  </si>
  <si>
    <t>B1500000303</t>
  </si>
  <si>
    <t>B1500000351 Y 368</t>
  </si>
  <si>
    <t>DJ-07-001-2025</t>
  </si>
  <si>
    <t>B1500002096 y 2133.</t>
  </si>
  <si>
    <t>B1500000095</t>
  </si>
  <si>
    <t>B1500001118</t>
  </si>
  <si>
    <t>B1500000384</t>
  </si>
  <si>
    <t>B1500000421</t>
  </si>
  <si>
    <t>B1500001115</t>
  </si>
  <si>
    <t>B1500000121</t>
  </si>
  <si>
    <t>B1500006397</t>
  </si>
  <si>
    <t>E450000000104</t>
  </si>
  <si>
    <t>B1500003200</t>
  </si>
  <si>
    <t>B1500000034</t>
  </si>
  <si>
    <t>B1500000025</t>
  </si>
  <si>
    <t>B1500000276</t>
  </si>
  <si>
    <t>B1500000980</t>
  </si>
  <si>
    <t>B1500003088</t>
  </si>
  <si>
    <t>B1500000957</t>
  </si>
  <si>
    <t>E450000004581</t>
  </si>
  <si>
    <t>B1500001119</t>
  </si>
  <si>
    <t>B1500001116</t>
  </si>
  <si>
    <t>E450000000667</t>
  </si>
  <si>
    <t>B1500002911</t>
  </si>
  <si>
    <t>B1500003087 y 3364.</t>
  </si>
  <si>
    <t>B1500001269</t>
  </si>
  <si>
    <t>B1500000637, 646, 661 y  669.</t>
  </si>
  <si>
    <t>E450000085959, 86231, 86440 y 86841.</t>
  </si>
  <si>
    <t>B1500000072</t>
  </si>
  <si>
    <t>E450000017200</t>
  </si>
  <si>
    <t>B1500000610,624 y 631.</t>
  </si>
  <si>
    <t>B1500000235</t>
  </si>
  <si>
    <t>B1500000163</t>
  </si>
  <si>
    <t>B1500003217, 3269 y 3349.</t>
  </si>
  <si>
    <t>B1500000236</t>
  </si>
  <si>
    <t>B1500000016</t>
  </si>
  <si>
    <t>B1500003089</t>
  </si>
  <si>
    <t>B1500002866</t>
  </si>
  <si>
    <t>E450000004617 y 5121.</t>
  </si>
  <si>
    <t>B1500000071</t>
  </si>
  <si>
    <t>B1500000074</t>
  </si>
  <si>
    <t>B1500000526</t>
  </si>
  <si>
    <t>B1500000684</t>
  </si>
  <si>
    <t>B1500000682</t>
  </si>
  <si>
    <t>E450000000019</t>
  </si>
  <si>
    <t>B1500000325</t>
  </si>
  <si>
    <t>B1500000847</t>
  </si>
  <si>
    <t>B1500000082</t>
  </si>
  <si>
    <t>B1500000007</t>
  </si>
  <si>
    <t>B1500000333</t>
  </si>
  <si>
    <t>B1500000004</t>
  </si>
  <si>
    <t>15/9/2025</t>
  </si>
  <si>
    <t>B1500000001</t>
  </si>
  <si>
    <t>B1500000062</t>
  </si>
  <si>
    <t>B1500000139, 141, 144, 152, 155, 157, 167, 169, 171, 175, 179 y 184.</t>
  </si>
  <si>
    <t>16/9/2025</t>
  </si>
  <si>
    <t>B1500000114</t>
  </si>
  <si>
    <t>B1500000321, 326, 334, 340 y 341.</t>
  </si>
  <si>
    <t>B1500000324</t>
  </si>
  <si>
    <t>B1500000785</t>
  </si>
  <si>
    <t>17/9/2025</t>
  </si>
  <si>
    <t>19/9/2025</t>
  </si>
  <si>
    <t>E450000000922</t>
  </si>
  <si>
    <t>B1500000156</t>
  </si>
  <si>
    <t>E450000002197</t>
  </si>
  <si>
    <t>B1500000760</t>
  </si>
  <si>
    <t>E450000001968</t>
  </si>
  <si>
    <t>B1500000739 y 748.</t>
  </si>
  <si>
    <t>B1500000242 y 246.</t>
  </si>
  <si>
    <t>E450000002132 y 2317</t>
  </si>
  <si>
    <t>E450000004892,5448, 5537 y 5822.</t>
  </si>
  <si>
    <t>E450000005579 y 5587.</t>
  </si>
  <si>
    <t>B1500002098, 2113 y 2142.</t>
  </si>
  <si>
    <t>E4540000001976 y 2170</t>
  </si>
  <si>
    <t>B1500002081</t>
  </si>
  <si>
    <t>B15000033212, 3317 y 3318.</t>
  </si>
  <si>
    <t>22/9/2025</t>
  </si>
  <si>
    <t>B1500001172, 1180, 1193, 1199, 1204, 1216, 1222 y 1231.</t>
  </si>
  <si>
    <t>B1500003436, 3442 y 3475.</t>
  </si>
  <si>
    <t>E450000002016, 2017, 2235 y 2524.</t>
  </si>
  <si>
    <t>E450000002168</t>
  </si>
  <si>
    <t>23/9/2025</t>
  </si>
  <si>
    <t>E450000012249, 15045, 15049, 16973, 16987, 18072, 18094, 18288, 18449, 18541 y 18577.</t>
  </si>
  <si>
    <t>B1500003402, 3403, 3441 y 3476.</t>
  </si>
  <si>
    <t>B1500003356, 3357, 3358, 3373 y 3378.</t>
  </si>
  <si>
    <t>E450000000115</t>
  </si>
  <si>
    <t>B1500000168</t>
  </si>
  <si>
    <t>B1500000460</t>
  </si>
  <si>
    <t>B1500000003</t>
  </si>
  <si>
    <t>E450000002892</t>
  </si>
  <si>
    <t>B1500065895</t>
  </si>
  <si>
    <t>B1500065201 y 66447.</t>
  </si>
  <si>
    <t>B1500006428</t>
  </si>
  <si>
    <t>B1500000002</t>
  </si>
  <si>
    <t>B1500000536</t>
  </si>
  <si>
    <t>E450000000012</t>
  </si>
  <si>
    <t>B1500000031</t>
  </si>
  <si>
    <t>B1500000115</t>
  </si>
  <si>
    <t>B1500000030</t>
  </si>
  <si>
    <t>B1500003308 y 3369.</t>
  </si>
  <si>
    <t>B1500000136</t>
  </si>
  <si>
    <t>B1500002313</t>
  </si>
  <si>
    <t>B1500000101</t>
  </si>
  <si>
    <t>E450000001353</t>
  </si>
  <si>
    <t>E450000001192</t>
  </si>
  <si>
    <t>E450000002013</t>
  </si>
  <si>
    <t>E450000000091</t>
  </si>
  <si>
    <t>B1500064515, 64830, 64845 y 65195.</t>
  </si>
  <si>
    <t>B1500000196</t>
  </si>
  <si>
    <t>B1500001093 y 1104.</t>
  </si>
  <si>
    <t>B1500000139, E450000000001, 02, 14, 19 y 22.</t>
  </si>
  <si>
    <t>25/9/2025</t>
  </si>
  <si>
    <t>26/9/2025</t>
  </si>
  <si>
    <t>B1500002269</t>
  </si>
  <si>
    <t>E450000000101</t>
  </si>
  <si>
    <t>E450000000028</t>
  </si>
  <si>
    <t>B1500001905</t>
  </si>
  <si>
    <t>B1500001407</t>
  </si>
  <si>
    <t>B1500000813</t>
  </si>
  <si>
    <t>B1500001795 y 1809.</t>
  </si>
  <si>
    <t>29/9/2025</t>
  </si>
  <si>
    <t>B1500000131</t>
  </si>
  <si>
    <t>E450000004588</t>
  </si>
  <si>
    <t>30/9/2025</t>
  </si>
  <si>
    <t>Adaquisición de Filtros de Aire Merv-8</t>
  </si>
  <si>
    <t>24/7/2025</t>
  </si>
  <si>
    <t>28/10/2024</t>
  </si>
  <si>
    <t>ServiucioServicio Consultoria, Asesoría y Represent/Juridica Julio 2025</t>
  </si>
  <si>
    <t>Adquisición de Material Medico Quirurgico</t>
  </si>
  <si>
    <t>Limpieza de Ductos de Suministro y Desinfección Total Nivel 4 Bloque A</t>
  </si>
  <si>
    <t>16/12/2024</t>
  </si>
  <si>
    <t>17/12/2024</t>
  </si>
  <si>
    <t>14/4/2025</t>
  </si>
  <si>
    <t>12/8/2025, 12/8/2025 y 12/8/2025</t>
  </si>
  <si>
    <t>Compra de Alimentos para los Residentes</t>
  </si>
  <si>
    <t>Servicio Corrección de Filtraciones Baño Hab-213 y Hemodialisis</t>
  </si>
  <si>
    <t>Limpieza de Ductos de Suministro y Desinfección Total Nivel 5 Bloque A</t>
  </si>
  <si>
    <t>Adquisición de Proteina C Reactiva PCR</t>
  </si>
  <si>
    <t>AdqusiciÑn Material Gastable de Impresión</t>
  </si>
  <si>
    <t>18/7/2025</t>
  </si>
  <si>
    <t>Adquisición Cilindro de Refrigerante/Antorchas/Destornillador Electrico</t>
  </si>
  <si>
    <t>16/7/2025</t>
  </si>
  <si>
    <t>Adquisición de Materiales para Trabajos de Plomeria</t>
  </si>
  <si>
    <t>24/4/2025</t>
  </si>
  <si>
    <t>Adquisición de Alambres, Tarugos y Regletas</t>
  </si>
  <si>
    <t>17/7/2025</t>
  </si>
  <si>
    <t>Adquisición de Productos y Utiles Diversos</t>
  </si>
  <si>
    <t>19/11/2024</t>
  </si>
  <si>
    <t>Servicio de Insspección y Corrección de Fuga de Agua</t>
  </si>
  <si>
    <t>Adquisición de Ampollas de Esterilización de Oxido Ethileno BL20Plus</t>
  </si>
  <si>
    <t>24/3/2025</t>
  </si>
  <si>
    <t>29/5/2025</t>
  </si>
  <si>
    <t>Servicios Judicos</t>
  </si>
  <si>
    <t>Soporte a Usuarios y Mant/preventivo al Sistema Sifha Agosto 2025</t>
  </si>
  <si>
    <t>15/4/2025</t>
  </si>
  <si>
    <t>Adquisición de Llavines y Cortinas Enrrollables p/Depto. Mantenimiento</t>
  </si>
  <si>
    <t>Adquisición de Lamparas LED</t>
  </si>
  <si>
    <t>Adquisición de Tickets de Combustible</t>
  </si>
  <si>
    <t>3/7/2025 y 14/8/2025</t>
  </si>
  <si>
    <t>23/7/2025</t>
  </si>
  <si>
    <t>Adquisición de Material Gastable de Impresión</t>
  </si>
  <si>
    <t>14/3/2025</t>
  </si>
  <si>
    <t>Servicio de Reparación de Arco en C.</t>
  </si>
  <si>
    <t>30/6/2025</t>
  </si>
  <si>
    <t>Servicio contratación Abogado Externo</t>
  </si>
  <si>
    <t>20/3/2025</t>
  </si>
  <si>
    <t>Adquisición de Desinfectante NDP Airtotal + Green 500ML</t>
  </si>
  <si>
    <t>Adquisición de Baterias y Llave T para Ascensor de Edificiio a Cecanot</t>
  </si>
  <si>
    <t>25/11/2024</t>
  </si>
  <si>
    <t>Adquisición de Insumos de Laboratorio</t>
  </si>
  <si>
    <t>19/8/2025</t>
  </si>
  <si>
    <t>ServiucioServicio Consultoria, Asesoría y Represent/Juridica Agosto 2025</t>
  </si>
  <si>
    <t>21/7/2025</t>
  </si>
  <si>
    <t>Levantamiento para Instalar Unidad Aire Central en Oftalmología</t>
  </si>
  <si>
    <t>23/6/2025, 11/6/2025, 3/6/2025, 2/6/2025, 11/6/2025, 16/6/2025, 23/6/2025, 30/6/2025, 7/7/2025, 9/7/2025, 17/7/2025, 14/7/2025, 21/7/2025.</t>
  </si>
  <si>
    <t>Adquisición de Botellones y Fardos de Agua</t>
  </si>
  <si>
    <t>Levantamiento para Instalar Unidad Aire Central en Cardiología</t>
  </si>
  <si>
    <t>Adquisición de Fluxometros</t>
  </si>
  <si>
    <t>9/9/2024 y 9/12/2024</t>
  </si>
  <si>
    <t>Servicios Juridicos por Sentencia a favor del Sr. Ramón de los Santos</t>
  </si>
  <si>
    <t>10/4/2025 y 11/6/2025</t>
  </si>
  <si>
    <t>Adquisición Hernia Cervical, Valvula Esteril, Paque de Hernia Lumbar</t>
  </si>
  <si>
    <t>330/7/2025</t>
  </si>
  <si>
    <t>Adquisición de Abanicos de Pedestal</t>
  </si>
  <si>
    <t>Adquisición de Bata Desechable Manga Corta</t>
  </si>
  <si>
    <t>Adquisición de Impresoras</t>
  </si>
  <si>
    <t>13/8/2025</t>
  </si>
  <si>
    <t>Adquisición de Escaleras de Fibra de Vidrio</t>
  </si>
  <si>
    <t>26/6/2025</t>
  </si>
  <si>
    <t>Adquisición de Sulfato de Zinc</t>
  </si>
  <si>
    <t>22/7/2025, 22/7/2025, 22/7/2025, 22/7/2025, 2/7/2025, 16/7/2025, 22/7/2025, 24/7/2025, 30/7/2025, 7/8/2025, 13/8/2025, 4/8/2025, 22/7/2025, 28/7/2025, 29/7/2025, 4/8/2025, 6/8/2025, 12/8/2025, 13/8/2025, 15/8/2025</t>
  </si>
  <si>
    <t>Adquisición de Oxigeno Liquido para uso del Centro</t>
  </si>
  <si>
    <t>Adquisición de Alfombras para uso del Centro</t>
  </si>
  <si>
    <t>30/4/2025</t>
  </si>
  <si>
    <t>Adquisición de Discos Duros</t>
  </si>
  <si>
    <t>25/3/2025</t>
  </si>
  <si>
    <t>16/4/2025</t>
  </si>
  <si>
    <t>Adquisición de Keetorolaco Trometamina/Complejo B Inyectable</t>
  </si>
  <si>
    <t>Adquisición de Lampara para Visualización de RH P/Placas de Serología</t>
  </si>
  <si>
    <t>Adquisiciónde Perifericos para Computadoras</t>
  </si>
  <si>
    <t>Adquisición de Estetoscopios Digitales</t>
  </si>
  <si>
    <t>21/4/2025</t>
  </si>
  <si>
    <t>Adquisición de Gemtamicina y Citicolina</t>
  </si>
  <si>
    <t>25/2/2025</t>
  </si>
  <si>
    <t>Adquisición Labbplus Sistema Laboratorios Clinicos</t>
  </si>
  <si>
    <t>Adquisición Bajanta de Infusión (Suero sin Aguja)</t>
  </si>
  <si>
    <t>Adquisición Jeringa de Bulbo/Cateter Periferico</t>
  </si>
  <si>
    <t>Adquisición de Troponina 1-Plus</t>
  </si>
  <si>
    <t>23/12/2024</t>
  </si>
  <si>
    <t>10/3/2025 y 17/6/2025</t>
  </si>
  <si>
    <t>Adquisición Sello Bajo Agua, Sujetador de Mano-Pie</t>
  </si>
  <si>
    <t>31/7/2025</t>
  </si>
  <si>
    <t>Adquisición de Materiales para Carnetera</t>
  </si>
  <si>
    <t>13/6/2025, 4/7/2025, 1/8/2025 y 20/8/2025</t>
  </si>
  <si>
    <t>Adquisición Material Gastable para Limpieza</t>
  </si>
  <si>
    <t>27/7/2025, 27/7/2025, 27/7/2025 y 27/7/2025</t>
  </si>
  <si>
    <t>20/6/2025</t>
  </si>
  <si>
    <t>Servicios Telefonicos Correspondientes al mes de Agosto 2025</t>
  </si>
  <si>
    <t>Adquisición de Transformadores para Lamparas de Hendidura</t>
  </si>
  <si>
    <t>14/4/2025, 2/6/2025 y 24/6/2025</t>
  </si>
  <si>
    <t>Servicio de Fumigación poor 3 Meses</t>
  </si>
  <si>
    <t>Mantenimiento Preventivo para Sistema de Transfer</t>
  </si>
  <si>
    <t>Adquisición Transmisión de Valvula y Carbon Activado p/Planta Osmosis</t>
  </si>
  <si>
    <t>23/4/2025, 14/5/2025 y 11/6/2025</t>
  </si>
  <si>
    <t>Adquisición de Esponjas Compresa para Neurología</t>
  </si>
  <si>
    <t>Servicio Levantamiento para Extractores de Aire de la Manejadora Ed=-A</t>
  </si>
  <si>
    <t>Adquisición de Suapers, Escobas y Palitaaaas p/Recojer Basura</t>
  </si>
  <si>
    <t>28/7/2025</t>
  </si>
  <si>
    <t>Adquisición de Acido Citrico al 50%</t>
  </si>
  <si>
    <t>Adquisicin de Discos Duros.</t>
  </si>
  <si>
    <t>Adqusición de Tubos Tapas Azules</t>
  </si>
  <si>
    <t>13/2/2025 y 18/3/2025</t>
  </si>
  <si>
    <t>Adquisiciónn Reactivos para Maquina Zybio UC-3600/H-1001</t>
  </si>
  <si>
    <t>13/6/2025</t>
  </si>
  <si>
    <t>16/6/2025</t>
  </si>
  <si>
    <t>Adquisición de Cables, Pinza y Pelador de Cable.</t>
  </si>
  <si>
    <t>15/7/2025</t>
  </si>
  <si>
    <t>Adquisición de Taza  para Inodoro con Fluxometro.</t>
  </si>
  <si>
    <t>29/4/2025</t>
  </si>
  <si>
    <t>Adquisición de Toners</t>
  </si>
  <si>
    <t>Adquisición de Succionato Sodico de Metilprednisolona</t>
  </si>
  <si>
    <t>Adquisición de Medicamentos</t>
  </si>
  <si>
    <t>Adquisición de Lancetas Plasticas</t>
  </si>
  <si>
    <t>Adquisición de Scanner</t>
  </si>
  <si>
    <t>Adquisición de Duramadre</t>
  </si>
  <si>
    <t>21/3/2025</t>
  </si>
  <si>
    <t>Maantenimiento Preventivo y Correctivo de Inyectores y Extractores de Aire</t>
  </si>
  <si>
    <t>Adquisición de Resma, Folders y Libros Record</t>
  </si>
  <si>
    <t>Adquisició de Bevacizumab 100 MG/Paracetamol 100 ML</t>
  </si>
  <si>
    <t>28/5/2025</t>
  </si>
  <si>
    <t>Mantt. Preventivo y Correctivo de Puertas Corredizas Nivel 1 y 3. B-A.</t>
  </si>
  <si>
    <t>Adqusición de Toners</t>
  </si>
  <si>
    <t>Mantenimiento Preventivo y Correctivo de Puertas</t>
  </si>
  <si>
    <t>12/8/20285</t>
  </si>
  <si>
    <t>Adquisición de Insumos de Higienización</t>
  </si>
  <si>
    <t>6/5/2025, 9/5/2025, 28/5/2025, 11/6/2025, 18/6/2025, 30/6/2025, 16/7/2025, 23/7/2025, 30/7/2025, 6/8/2025, 13/8/2025 y 20/8/2025.</t>
  </si>
  <si>
    <t>Adquisición de Alimentos para la Cocina del Centro</t>
  </si>
  <si>
    <t>27/8/2025</t>
  </si>
  <si>
    <t>Servicio de Alimentos</t>
  </si>
  <si>
    <t>19/2/2025, 27/3/2025, 3/6/2025, 9/7/2025 y 16/7/2025.</t>
  </si>
  <si>
    <t>Adquisición de Jeringas Desechables de 10 CC.</t>
  </si>
  <si>
    <t>Adquisición de Productos Medicos</t>
  </si>
  <si>
    <t>Adquisición Lentes Inrtraoculares y Viscoelasticos</t>
  </si>
  <si>
    <t>Servicio Seguro Complementario Mapfre Salud/Septiembre 2025</t>
  </si>
  <si>
    <t>Adquisición Insuflador 45L E-Pneumosure XL.</t>
  </si>
  <si>
    <t>Servicio de Reparación Esterilizador Statim</t>
  </si>
  <si>
    <t>26/8/2025</t>
  </si>
  <si>
    <t>Adquisición de Papel Higienico Jumbo y Papel Toalla</t>
  </si>
  <si>
    <t>28/2/2025</t>
  </si>
  <si>
    <t>12/8/2025 y 19/8/2025</t>
  </si>
  <si>
    <t>Adquisición de toners para un Periodo de tres Meses</t>
  </si>
  <si>
    <t>6/382025 y 15/3/2025</t>
  </si>
  <si>
    <t>Adquisición de Bromuro y Claritromicina</t>
  </si>
  <si>
    <t>23/4/2025 y 10/6/2025</t>
  </si>
  <si>
    <t>Adquisición Lentes Inrtraocular Hidrofilico Co-Asferico Claro Esterilizado</t>
  </si>
  <si>
    <t>3/3/2025, 4/4/2025, 10/4/2025 y 29/4/2025</t>
  </si>
  <si>
    <t>Adquisición de Reactivos para Laboratorio</t>
  </si>
  <si>
    <t>1/9/2025 y 1/9/2025</t>
  </si>
  <si>
    <t>Servicio Seguro Humano Royal Complementario y Vida Septiembre 2025</t>
  </si>
  <si>
    <t>11/4/2025, 12/5/2025 y 10/7/2025.</t>
  </si>
  <si>
    <t>Adquisición de Materiales Medicos Quirurgicos</t>
  </si>
  <si>
    <t>28/2/2025 y 23/4/2025</t>
  </si>
  <si>
    <t>7/1/2025, 8/1/2025 y 13/1/2025.</t>
  </si>
  <si>
    <t>20/6/2025, 25/6/2025, 4/7/2025, 11/7/2025, 18/7/2025, 1/8/2025, 8/8/2025 y 22/8/2025.</t>
  </si>
  <si>
    <t>Adquisición Alimenetos para Uso de la Cocina del Centro.</t>
  </si>
  <si>
    <t>11/4/2025, 22/4/2025 y 16/5/2025.</t>
  </si>
  <si>
    <t>7/3/2025, 7/3/2025, 14/5/2025 y 22/8/2025.</t>
  </si>
  <si>
    <t>Adquisición de Casset Stellaris</t>
  </si>
  <si>
    <t>23/4/2025</t>
  </si>
  <si>
    <t>Adquisición Tirilla Accu-Chek Performa</t>
  </si>
  <si>
    <t>30/7/2025, 25/7/2025, 9/8/2025, 31/7/2025, 4/8/2025, 11/8/2025, 18/8/2025, 19/8/2025, 25/8/2025, 1/9/2025, y 27/8/2025.</t>
  </si>
  <si>
    <t>20/3/2025, 20/3/2025, 22/4/2025 y 16/5/2025.</t>
  </si>
  <si>
    <t>11/2/2025, 11/2/2025, 11/2/2025, 19/2/2025 y 25/2/2025.</t>
  </si>
  <si>
    <t>Adquisición de Impresoras .</t>
  </si>
  <si>
    <t>Mantenimiento Preventivo para Planta  de Osmosis por Dos Meses</t>
  </si>
  <si>
    <t>Adquisición de Baterias</t>
  </si>
  <si>
    <t>Mantenimiento Preventivo y Correctivo de Puertas Corredizas Nivel 4 B-A</t>
  </si>
  <si>
    <t>23/6/2025</t>
  </si>
  <si>
    <t>Adquisición de Troponina (Reactivos Vida)</t>
  </si>
  <si>
    <t>22/4/2025</t>
  </si>
  <si>
    <t>Adquiisición de Hilo Surgical 10 x 20</t>
  </si>
  <si>
    <t>27/3/2025 y 7/5/2025</t>
  </si>
  <si>
    <t>18/8/2025</t>
  </si>
  <si>
    <t>Adquisición de Deshumidificadores</t>
  </si>
  <si>
    <t>Adquisición de Conectores de Presión</t>
  </si>
  <si>
    <t>Adquisición de Materiales Gastables de Oficina</t>
  </si>
  <si>
    <t>Suministro e Instalación de Puerta en el 4to. Piso.</t>
  </si>
  <si>
    <t xml:space="preserve">Adquisición de alimento paa la Cocina </t>
  </si>
  <si>
    <t>Soporte a Usuario y Mantenimiento Sistema Sifha Septiembre 2025</t>
  </si>
  <si>
    <t>Compra de Alimentos para Residentes</t>
  </si>
  <si>
    <t>Servicio contratación de Anestesiología</t>
  </si>
  <si>
    <t>Servicio contratación de Anestesiología por Tres Meses</t>
  </si>
  <si>
    <t>19/12/2024 y 17/2/2025</t>
  </si>
  <si>
    <t>Adquisición de Ducto Flexibles, Tuberias Conduflex, Tape y Gases Refrig.</t>
  </si>
  <si>
    <t>29/2/2024</t>
  </si>
  <si>
    <t>Mantenimiento y Reparación de Equipo Medico</t>
  </si>
  <si>
    <t>Adquisición de Baterias para Equipos de Laboratorio</t>
  </si>
  <si>
    <t>Adquisición de Canula Yankawer/Conector de 2 Vias Fino</t>
  </si>
  <si>
    <t>Adquisición de Materiales Medico Quirurgicos</t>
  </si>
  <si>
    <t>Adquisición de Materiales de Procedimientos Diagnosticos de hemodinamia.</t>
  </si>
  <si>
    <t>22/7/2025</t>
  </si>
  <si>
    <t>Adquisición de Materiales Medico Quirurgicos Varios</t>
  </si>
  <si>
    <t>6/2/2025, 26/2/2025, 28/2/2025 y 27/3/2025.</t>
  </si>
  <si>
    <t>Adquisición de Mateeriales Medicos</t>
  </si>
  <si>
    <t>Serv. Consultoría, Asesorí y Representación Juridica a Septiembre 2025</t>
  </si>
  <si>
    <t>16/4/2025 y 30/4/2025</t>
  </si>
  <si>
    <t>16/4/2025, 29/4/2025, 8/5/2025, 26/6/2025, 21/7/2025 y 8/8/2025.</t>
  </si>
  <si>
    <t>Adquisición de Insumo para Intervención Coronaria.</t>
  </si>
  <si>
    <t>TOTAL FACTURAS PAGADAS SEPTIEMBRE 2025</t>
  </si>
  <si>
    <t>B1500000910,</t>
  </si>
  <si>
    <t>Adquisición de Materiales Electricos</t>
  </si>
  <si>
    <t>B1500000130</t>
  </si>
  <si>
    <t>B1500000743</t>
  </si>
  <si>
    <t>B1500000102</t>
  </si>
  <si>
    <t>B1500000788</t>
  </si>
  <si>
    <t>B1500000068</t>
  </si>
  <si>
    <t>B1500003090</t>
  </si>
  <si>
    <t>Adquisición de Cassette Next Generation</t>
  </si>
  <si>
    <t>28/4/2025</t>
  </si>
  <si>
    <t>Adquisición Heparina 5000UI15ML, Cefalozina 1GR,Linezilida 300ML</t>
  </si>
  <si>
    <t>Adquisición Papel de Aluminio</t>
  </si>
  <si>
    <t>27/5/2025</t>
  </si>
  <si>
    <t>Adquisición Materiales para Trabajos de Plomería</t>
  </si>
  <si>
    <t>Adquisición Sugammadex 100MG/2ML</t>
  </si>
  <si>
    <t>B1500000139</t>
  </si>
  <si>
    <t>Addquisición de Refrigerantes</t>
  </si>
  <si>
    <t>B1500000140</t>
  </si>
  <si>
    <t>Adquisición de Compresor</t>
  </si>
  <si>
    <t>B1500000141</t>
  </si>
  <si>
    <t>Adquisición de Tuberias de Cobre</t>
  </si>
  <si>
    <t>B1500002136</t>
  </si>
  <si>
    <t>Adquisición de Circuito de Anestesisa Coaxial Adultos</t>
  </si>
  <si>
    <t>E450000000009</t>
  </si>
  <si>
    <t>16/1/2024</t>
  </si>
  <si>
    <t>Adquisición Materiales Medicos</t>
  </si>
  <si>
    <t>Mantenimiento Preventivo de Equipo Medico</t>
  </si>
  <si>
    <t>Adquisición de Impresoras HP Laserjet Pro M3303</t>
  </si>
  <si>
    <t>13/3/2025</t>
  </si>
  <si>
    <t>Adquisición Licencia Team Viewer Premium</t>
  </si>
  <si>
    <t>Adqusición Punta  Cabeza de Fosforo/Cinta Indicadora sin Plomo p/Vapor/Electrodos para Eco Adulto/Fundas para Esterilizar.</t>
  </si>
  <si>
    <t>Avance 50% Adquisición de Duramadre 4x5, 2x2, 3x3.</t>
  </si>
  <si>
    <t>23/6/2025 y 4/7/2025</t>
  </si>
  <si>
    <t>Adquisición Material de Limpieza e Higiene</t>
  </si>
  <si>
    <t>Mantenimiento Preventivo a las Grabadoras de Mapas 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</si>
</sst>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231F20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31F20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14" fontId="3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14" fontId="7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center"/>
    </xf>
    <xf numFmtId="4" fontId="8" fillId="2" borderId="0" xfId="0" applyNumberFormat="1" applyFont="1" applyFill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0" fillId="2" borderId="0" xfId="1" applyFont="1" applyFill="1"/>
    <xf numFmtId="164" fontId="0" fillId="2" borderId="0" xfId="1" applyFont="1" applyFill="1" applyAlignment="1">
      <alignment horizontal="center"/>
    </xf>
    <xf numFmtId="4" fontId="0" fillId="2" borderId="0" xfId="0" applyNumberFormat="1" applyFill="1"/>
    <xf numFmtId="0" fontId="2" fillId="2" borderId="0" xfId="0" applyFont="1" applyFill="1"/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0" fillId="0" borderId="0" xfId="0" applyNumberFormat="1"/>
    <xf numFmtId="164" fontId="10" fillId="0" borderId="0" xfId="1" applyFont="1" applyFill="1" applyBorder="1" applyAlignment="1"/>
    <xf numFmtId="43" fontId="0" fillId="2" borderId="0" xfId="0" applyNumberFormat="1" applyFill="1"/>
    <xf numFmtId="14" fontId="9" fillId="3" borderId="4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0" fillId="3" borderId="1" xfId="1" applyFont="1" applyFill="1" applyBorder="1" applyAlignment="1">
      <alignment horizontal="center"/>
    </xf>
    <xf numFmtId="4" fontId="0" fillId="3" borderId="1" xfId="1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164" fontId="0" fillId="0" borderId="0" xfId="1" applyFont="1"/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2" fillId="3" borderId="8" xfId="0" applyFont="1" applyFill="1" applyBorder="1"/>
    <xf numFmtId="164" fontId="9" fillId="3" borderId="4" xfId="1" applyFont="1" applyFill="1" applyBorder="1" applyAlignment="1">
      <alignment horizontal="center"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3" borderId="4" xfId="1" applyFont="1" applyFill="1" applyBorder="1" applyAlignment="1">
      <alignment horizontal="center" vertical="center"/>
    </xf>
    <xf numFmtId="164" fontId="0" fillId="0" borderId="0" xfId="1" applyFont="1" applyFill="1" applyBorder="1" applyAlignment="1"/>
    <xf numFmtId="164" fontId="1" fillId="0" borderId="0" xfId="1" applyFont="1" applyFill="1" applyBorder="1" applyAlignment="1"/>
    <xf numFmtId="164" fontId="0" fillId="0" borderId="0" xfId="0" applyNumberFormat="1"/>
    <xf numFmtId="0" fontId="9" fillId="2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wrapText="1"/>
    </xf>
    <xf numFmtId="164" fontId="3" fillId="0" borderId="1" xfId="1" applyFont="1" applyFill="1" applyBorder="1" applyAlignment="1">
      <alignment horizontal="right"/>
    </xf>
    <xf numFmtId="164" fontId="3" fillId="2" borderId="1" xfId="1" applyFont="1" applyFill="1" applyBorder="1" applyAlignment="1">
      <alignment horizontal="right"/>
    </xf>
    <xf numFmtId="164" fontId="3" fillId="2" borderId="2" xfId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1" applyNumberFormat="1" applyFont="1" applyFill="1" applyBorder="1" applyAlignment="1">
      <alignment horizontal="center" wrapText="1"/>
    </xf>
    <xf numFmtId="164" fontId="3" fillId="2" borderId="1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4" fontId="3" fillId="0" borderId="9" xfId="1" applyFont="1" applyFill="1" applyBorder="1" applyAlignment="1">
      <alignment horizontal="right"/>
    </xf>
    <xf numFmtId="14" fontId="2" fillId="0" borderId="3" xfId="0" applyNumberFormat="1" applyFont="1" applyBorder="1" applyAlignment="1">
      <alignment horizontal="center" wrapText="1"/>
    </xf>
    <xf numFmtId="164" fontId="3" fillId="3" borderId="1" xfId="1" applyFont="1" applyFill="1" applyBorder="1" applyAlignment="1">
      <alignment horizontal="center"/>
    </xf>
    <xf numFmtId="164" fontId="2" fillId="3" borderId="1" xfId="1" applyFont="1" applyFill="1" applyBorder="1" applyAlignment="1"/>
    <xf numFmtId="0" fontId="9" fillId="2" borderId="3" xfId="0" applyFont="1" applyFill="1" applyBorder="1" applyAlignment="1">
      <alignment horizontal="left" wrapText="1"/>
    </xf>
    <xf numFmtId="14" fontId="3" fillId="2" borderId="3" xfId="1" applyNumberFormat="1" applyFont="1" applyFill="1" applyBorder="1" applyAlignment="1">
      <alignment horizontal="center" wrapText="1"/>
    </xf>
    <xf numFmtId="164" fontId="3" fillId="2" borderId="10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right"/>
    </xf>
    <xf numFmtId="164" fontId="3" fillId="2" borderId="3" xfId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 wrapText="1"/>
    </xf>
    <xf numFmtId="164" fontId="10" fillId="0" borderId="1" xfId="1" applyFont="1" applyFill="1" applyBorder="1" applyAlignment="1"/>
    <xf numFmtId="164" fontId="3" fillId="0" borderId="10" xfId="1" applyFont="1" applyFill="1" applyBorder="1" applyAlignment="1">
      <alignment horizontal="right"/>
    </xf>
    <xf numFmtId="0" fontId="2" fillId="0" borderId="3" xfId="0" applyFont="1" applyBorder="1" applyAlignment="1">
      <alignment wrapText="1"/>
    </xf>
    <xf numFmtId="164" fontId="11" fillId="0" borderId="1" xfId="1" applyFont="1" applyFill="1" applyBorder="1" applyAlignment="1"/>
    <xf numFmtId="0" fontId="2" fillId="0" borderId="3" xfId="0" applyFont="1" applyBorder="1" applyAlignment="1">
      <alignment horizontal="center" wrapText="1"/>
    </xf>
    <xf numFmtId="164" fontId="2" fillId="0" borderId="1" xfId="1" applyFont="1" applyFill="1" applyBorder="1" applyAlignment="1"/>
    <xf numFmtId="0" fontId="2" fillId="0" borderId="1" xfId="0" applyFont="1" applyBorder="1" applyAlignment="1">
      <alignment horizontal="center" wrapText="1"/>
    </xf>
    <xf numFmtId="10" fontId="10" fillId="0" borderId="0" xfId="3" applyNumberFormat="1" applyFont="1" applyFill="1" applyBorder="1" applyAlignment="1"/>
    <xf numFmtId="0" fontId="0" fillId="0" borderId="1" xfId="0" applyBorder="1" applyAlignment="1">
      <alignment wrapText="1"/>
    </xf>
    <xf numFmtId="14" fontId="2" fillId="0" borderId="5" xfId="0" applyNumberFormat="1" applyFont="1" applyBorder="1" applyAlignment="1">
      <alignment horizontal="center" wrapText="1"/>
    </xf>
    <xf numFmtId="164" fontId="10" fillId="0" borderId="2" xfId="1" applyFont="1" applyFill="1" applyBorder="1" applyAlignment="1"/>
    <xf numFmtId="164" fontId="11" fillId="0" borderId="2" xfId="1" applyFont="1" applyFill="1" applyBorder="1" applyAlignment="1"/>
    <xf numFmtId="0" fontId="0" fillId="0" borderId="3" xfId="0" applyBorder="1" applyAlignment="1">
      <alignment wrapText="1"/>
    </xf>
    <xf numFmtId="0" fontId="0" fillId="0" borderId="2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10" fillId="0" borderId="3" xfId="1" applyFont="1" applyFill="1" applyBorder="1" applyAlignment="1"/>
    <xf numFmtId="164" fontId="10" fillId="0" borderId="5" xfId="1" applyFont="1" applyFill="1" applyBorder="1" applyAlignment="1"/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164" fontId="11" fillId="0" borderId="1" xfId="1" applyFont="1" applyFill="1" applyBorder="1" applyAlignment="1">
      <alignment horizontal="center"/>
    </xf>
    <xf numFmtId="164" fontId="11" fillId="0" borderId="2" xfId="1" applyFont="1" applyFill="1" applyBorder="1" applyAlignment="1">
      <alignment horizontal="center"/>
    </xf>
    <xf numFmtId="14" fontId="11" fillId="0" borderId="1" xfId="1" applyNumberFormat="1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200158</xdr:colOff>
      <xdr:row>2</xdr:row>
      <xdr:rowOff>135498</xdr:rowOff>
    </xdr:from>
    <xdr:to>
      <xdr:col>2</xdr:col>
      <xdr:colOff>3196898</xdr:colOff>
      <xdr:row>7</xdr:row>
      <xdr:rowOff>56257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24" y="562481"/>
          <a:ext cx="3347084" cy="1081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3028178</xdr:colOff>
      <xdr:row>184</xdr:row>
      <xdr:rowOff>153275</xdr:rowOff>
    </xdr:from>
    <xdr:to>
      <xdr:col>3</xdr:col>
      <xdr:colOff>433714</xdr:colOff>
      <xdr:row>190</xdr:row>
      <xdr:rowOff>164224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041031" y="43338611"/>
          <a:ext cx="1270001" cy="21570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656896</xdr:colOff>
      <xdr:row>184</xdr:row>
      <xdr:rowOff>208018</xdr:rowOff>
    </xdr:from>
    <xdr:to>
      <xdr:col>2</xdr:col>
      <xdr:colOff>1752271</xdr:colOff>
      <xdr:row>187</xdr:row>
      <xdr:rowOff>170599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A514D44-4390-47A2-A0BA-8C5EC4814DD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1226206" y="43836897"/>
          <a:ext cx="1095375" cy="6523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334"/>
  <sheetViews>
    <sheetView tabSelected="1" topLeftCell="A43" zoomScale="87" zoomScaleNormal="87" workbookViewId="0">
      <selection activeCell="B1" sqref="B1:B1048576"/>
    </sheetView>
  </sheetViews>
  <sheetFormatPr baseColWidth="10" defaultRowHeight="15" x14ac:dyDescent="0.25"/>
  <cols>
    <col min="1" max="1" width="3.28515625" customWidth="1"/>
    <col min="2" max="2" width="5.28515625" customWidth="1"/>
    <col min="3" max="3" width="71.28515625" customWidth="1"/>
    <col min="4" max="4" width="23.28515625" customWidth="1"/>
    <col min="5" max="5" width="25" customWidth="1"/>
    <col min="6" max="7" width="18.7109375" customWidth="1"/>
    <col min="8" max="8" width="16.7109375" customWidth="1"/>
    <col min="9" max="9" width="13.42578125" customWidth="1"/>
    <col min="10" max="10" width="14.85546875" customWidth="1"/>
    <col min="12" max="12" width="19.140625" customWidth="1"/>
    <col min="13" max="13" width="20.42578125" customWidth="1"/>
    <col min="14" max="14" width="15.140625" customWidth="1"/>
  </cols>
  <sheetData>
    <row r="2" spans="2:14" ht="18.75" x14ac:dyDescent="0.3">
      <c r="B2" s="85"/>
      <c r="C2" s="85"/>
      <c r="D2" s="85"/>
      <c r="E2" s="85"/>
      <c r="F2" s="14"/>
      <c r="G2" s="14"/>
      <c r="H2" s="14"/>
      <c r="I2" s="14"/>
      <c r="J2" s="1"/>
    </row>
    <row r="3" spans="2:14" ht="18.75" x14ac:dyDescent="0.3">
      <c r="B3" s="85" t="s">
        <v>11</v>
      </c>
      <c r="C3" s="85"/>
      <c r="D3" s="85"/>
      <c r="E3" s="85"/>
      <c r="F3" s="14"/>
      <c r="G3" s="14"/>
      <c r="H3" s="14"/>
      <c r="I3" s="14"/>
      <c r="J3" s="1"/>
    </row>
    <row r="4" spans="2:14" ht="18.75" x14ac:dyDescent="0.3">
      <c r="B4" s="85" t="s">
        <v>12</v>
      </c>
      <c r="C4" s="85"/>
      <c r="D4" s="85"/>
      <c r="E4" s="85"/>
      <c r="F4" s="14"/>
      <c r="G4" s="14"/>
      <c r="H4" s="14"/>
      <c r="I4" s="14"/>
      <c r="J4" s="1"/>
    </row>
    <row r="5" spans="2:14" ht="18.75" x14ac:dyDescent="0.3">
      <c r="B5" s="86" t="s">
        <v>19</v>
      </c>
      <c r="C5" s="86"/>
      <c r="D5" s="86"/>
      <c r="E5" s="86"/>
      <c r="F5" s="15"/>
      <c r="G5" s="15"/>
      <c r="H5" s="15"/>
      <c r="I5" s="15"/>
      <c r="J5" s="1"/>
    </row>
    <row r="6" spans="2:14" ht="18.75" x14ac:dyDescent="0.25">
      <c r="B6" s="87" t="s">
        <v>13</v>
      </c>
      <c r="C6" s="87"/>
      <c r="D6" s="87"/>
      <c r="E6" s="87"/>
      <c r="F6" s="16"/>
      <c r="G6" s="16"/>
      <c r="H6" s="16"/>
      <c r="I6" s="16"/>
      <c r="J6" s="1"/>
    </row>
    <row r="7" spans="2:14" ht="15.75" x14ac:dyDescent="0.25">
      <c r="B7" s="4"/>
      <c r="C7" s="5"/>
      <c r="D7" s="5"/>
      <c r="E7" s="6"/>
      <c r="F7" s="6"/>
      <c r="G7" s="6"/>
      <c r="H7" s="6"/>
      <c r="I7" s="6"/>
      <c r="J7" s="1"/>
    </row>
    <row r="8" spans="2:14" ht="19.5" thickBot="1" x14ac:dyDescent="0.3">
      <c r="B8" s="7"/>
      <c r="C8" s="8"/>
      <c r="D8" s="8"/>
      <c r="E8" s="9"/>
      <c r="F8" s="9"/>
      <c r="G8" s="9"/>
      <c r="H8" s="9"/>
      <c r="I8" s="9"/>
      <c r="J8" s="1"/>
    </row>
    <row r="9" spans="2:14" ht="32.25" thickBot="1" x14ac:dyDescent="0.3">
      <c r="B9" s="20" t="s">
        <v>3</v>
      </c>
      <c r="C9" s="28" t="s">
        <v>14</v>
      </c>
      <c r="D9" s="29" t="s">
        <v>1</v>
      </c>
      <c r="E9" s="33" t="s">
        <v>0</v>
      </c>
      <c r="F9" s="33" t="s">
        <v>10</v>
      </c>
      <c r="G9" s="33" t="s">
        <v>4</v>
      </c>
      <c r="H9" s="32" t="s">
        <v>5</v>
      </c>
      <c r="I9" s="31" t="s">
        <v>2</v>
      </c>
      <c r="J9" s="30" t="s">
        <v>9</v>
      </c>
    </row>
    <row r="10" spans="2:14" ht="15.75" x14ac:dyDescent="0.25">
      <c r="B10" s="37">
        <v>1</v>
      </c>
      <c r="C10" s="25" t="s">
        <v>179</v>
      </c>
      <c r="D10" s="62" t="s">
        <v>20</v>
      </c>
      <c r="E10" s="84">
        <v>45996</v>
      </c>
      <c r="F10" s="63">
        <v>80712</v>
      </c>
      <c r="G10" s="39">
        <f t="shared" ref="G10:G33" si="0">F10</f>
        <v>80712</v>
      </c>
      <c r="H10" s="40">
        <f t="shared" ref="H10:H100" si="1">F10-G10</f>
        <v>0</v>
      </c>
      <c r="I10" s="41" t="s">
        <v>6</v>
      </c>
      <c r="J10" s="42">
        <v>45666</v>
      </c>
      <c r="L10" s="34"/>
      <c r="M10" s="34"/>
      <c r="N10" s="17"/>
    </row>
    <row r="11" spans="2:14" ht="15.75" x14ac:dyDescent="0.25">
      <c r="B11" s="43">
        <v>2</v>
      </c>
      <c r="C11" s="26" t="s">
        <v>182</v>
      </c>
      <c r="D11" s="74" t="s">
        <v>21</v>
      </c>
      <c r="E11" s="82" t="s">
        <v>180</v>
      </c>
      <c r="F11" s="63">
        <v>135700</v>
      </c>
      <c r="G11" s="49">
        <f t="shared" si="0"/>
        <v>135700</v>
      </c>
      <c r="H11" s="40">
        <f t="shared" si="1"/>
        <v>0</v>
      </c>
      <c r="I11" s="45" t="s">
        <v>6</v>
      </c>
      <c r="J11" s="42">
        <v>45666</v>
      </c>
      <c r="L11" s="34"/>
      <c r="M11" s="34"/>
      <c r="N11" s="17"/>
    </row>
    <row r="12" spans="2:14" ht="15.75" x14ac:dyDescent="0.25">
      <c r="B12" s="43">
        <v>3</v>
      </c>
      <c r="C12" s="26" t="s">
        <v>15</v>
      </c>
      <c r="D12" s="74" t="s">
        <v>22</v>
      </c>
      <c r="E12" s="82" t="s">
        <v>181</v>
      </c>
      <c r="F12" s="63">
        <v>284104.8</v>
      </c>
      <c r="G12" s="49">
        <f t="shared" si="0"/>
        <v>284104.8</v>
      </c>
      <c r="H12" s="40">
        <f t="shared" si="1"/>
        <v>0</v>
      </c>
      <c r="I12" s="45" t="s">
        <v>6</v>
      </c>
      <c r="J12" s="42">
        <v>45666</v>
      </c>
      <c r="L12" s="34"/>
      <c r="M12" s="34"/>
      <c r="N12" s="17"/>
    </row>
    <row r="13" spans="2:14" ht="30.75" customHeight="1" x14ac:dyDescent="0.25">
      <c r="B13" s="43">
        <v>4</v>
      </c>
      <c r="C13" s="26" t="s">
        <v>183</v>
      </c>
      <c r="D13" s="74" t="s">
        <v>23</v>
      </c>
      <c r="E13" s="82" t="s">
        <v>185</v>
      </c>
      <c r="F13" s="63">
        <v>234000</v>
      </c>
      <c r="G13" s="49">
        <f t="shared" si="0"/>
        <v>234000</v>
      </c>
      <c r="H13" s="40">
        <f t="shared" si="1"/>
        <v>0</v>
      </c>
      <c r="I13" s="45" t="s">
        <v>6</v>
      </c>
      <c r="J13" s="42">
        <v>45666</v>
      </c>
      <c r="L13" s="34"/>
      <c r="M13" s="34"/>
      <c r="N13" s="17"/>
    </row>
    <row r="14" spans="2:14" ht="44.25" customHeight="1" x14ac:dyDescent="0.25">
      <c r="B14" s="37">
        <v>5</v>
      </c>
      <c r="C14" s="26" t="s">
        <v>183</v>
      </c>
      <c r="D14" s="74" t="s">
        <v>24</v>
      </c>
      <c r="E14" s="82" t="s">
        <v>186</v>
      </c>
      <c r="F14" s="63">
        <v>1655158.51</v>
      </c>
      <c r="G14" s="49">
        <f t="shared" si="0"/>
        <v>1655158.51</v>
      </c>
      <c r="H14" s="40">
        <f t="shared" si="1"/>
        <v>0</v>
      </c>
      <c r="I14" s="41" t="s">
        <v>6</v>
      </c>
      <c r="J14" s="42">
        <v>45666</v>
      </c>
      <c r="L14" s="34"/>
      <c r="M14" s="34"/>
      <c r="N14" s="17"/>
    </row>
    <row r="15" spans="2:14" ht="21" customHeight="1" x14ac:dyDescent="0.25">
      <c r="B15" s="43">
        <v>6</v>
      </c>
      <c r="C15" s="26" t="s">
        <v>183</v>
      </c>
      <c r="D15" s="74" t="s">
        <v>25</v>
      </c>
      <c r="E15" s="82">
        <v>45638</v>
      </c>
      <c r="F15" s="63">
        <v>153038.92000000001</v>
      </c>
      <c r="G15" s="39">
        <f t="shared" si="0"/>
        <v>153038.92000000001</v>
      </c>
      <c r="H15" s="40">
        <f t="shared" si="1"/>
        <v>0</v>
      </c>
      <c r="I15" s="45" t="s">
        <v>6</v>
      </c>
      <c r="J15" s="42">
        <v>45666</v>
      </c>
      <c r="L15" s="34"/>
      <c r="M15" s="34"/>
      <c r="N15" s="17"/>
    </row>
    <row r="16" spans="2:14" ht="13.5" customHeight="1" x14ac:dyDescent="0.25">
      <c r="B16" s="48">
        <v>7</v>
      </c>
      <c r="C16" s="26" t="s">
        <v>184</v>
      </c>
      <c r="D16" s="75" t="s">
        <v>26</v>
      </c>
      <c r="E16" s="83" t="s">
        <v>187</v>
      </c>
      <c r="F16" s="71">
        <v>177011.51</v>
      </c>
      <c r="G16" s="61">
        <f t="shared" si="0"/>
        <v>177011.51</v>
      </c>
      <c r="H16" s="56">
        <f t="shared" si="1"/>
        <v>0</v>
      </c>
      <c r="I16" s="57" t="s">
        <v>6</v>
      </c>
      <c r="J16" s="42">
        <v>45666</v>
      </c>
      <c r="L16" s="34"/>
      <c r="M16" s="34"/>
      <c r="N16" s="17"/>
    </row>
    <row r="17" spans="2:14" ht="38.25" hidden="1" customHeight="1" x14ac:dyDescent="0.25">
      <c r="B17" s="43">
        <v>8</v>
      </c>
      <c r="C17" s="26"/>
      <c r="D17" s="64"/>
      <c r="E17" s="44"/>
      <c r="F17" s="65"/>
      <c r="G17" s="49">
        <f t="shared" si="0"/>
        <v>0</v>
      </c>
      <c r="H17" s="40">
        <f t="shared" si="1"/>
        <v>0</v>
      </c>
      <c r="I17" s="45" t="s">
        <v>6</v>
      </c>
      <c r="J17" s="42">
        <v>45666</v>
      </c>
      <c r="L17" s="34"/>
      <c r="M17" s="18"/>
      <c r="N17" s="17"/>
    </row>
    <row r="18" spans="2:14" ht="46.5" hidden="1" customHeight="1" x14ac:dyDescent="0.25">
      <c r="B18" s="43">
        <v>9</v>
      </c>
      <c r="C18" s="26"/>
      <c r="D18" s="66"/>
      <c r="E18" s="44"/>
      <c r="F18" s="65"/>
      <c r="G18" s="49">
        <f t="shared" si="0"/>
        <v>0</v>
      </c>
      <c r="H18" s="40">
        <f t="shared" si="1"/>
        <v>0</v>
      </c>
      <c r="I18" s="45" t="s">
        <v>6</v>
      </c>
      <c r="J18" s="42">
        <v>45666</v>
      </c>
      <c r="L18" s="34"/>
      <c r="M18" s="18">
        <v>142453019.97999999</v>
      </c>
      <c r="N18" s="17"/>
    </row>
    <row r="19" spans="2:14" ht="30" hidden="1" customHeight="1" x14ac:dyDescent="0.25">
      <c r="B19" s="43">
        <v>10</v>
      </c>
      <c r="C19" s="26"/>
      <c r="D19" s="68"/>
      <c r="E19" s="44"/>
      <c r="F19" s="60"/>
      <c r="G19" s="46">
        <f t="shared" si="0"/>
        <v>0</v>
      </c>
      <c r="H19" s="40">
        <f t="shared" si="1"/>
        <v>0</v>
      </c>
      <c r="I19" s="45" t="s">
        <v>6</v>
      </c>
      <c r="J19" s="42">
        <v>45666</v>
      </c>
      <c r="L19" s="34"/>
      <c r="M19" s="18">
        <v>200931866.05000001</v>
      </c>
      <c r="N19" s="17"/>
    </row>
    <row r="20" spans="2:14" ht="43.5" customHeight="1" x14ac:dyDescent="0.25">
      <c r="B20" s="43">
        <v>8</v>
      </c>
      <c r="C20" s="26" t="s">
        <v>189</v>
      </c>
      <c r="D20" s="74" t="s">
        <v>27</v>
      </c>
      <c r="E20" s="44" t="s">
        <v>188</v>
      </c>
      <c r="F20" s="60">
        <f>1114017.6+1305947.5+1074232.5</f>
        <v>3494197.6</v>
      </c>
      <c r="G20" s="46">
        <f t="shared" si="0"/>
        <v>3494197.6</v>
      </c>
      <c r="H20" s="40">
        <f t="shared" si="1"/>
        <v>0</v>
      </c>
      <c r="I20" s="45" t="s">
        <v>6</v>
      </c>
      <c r="J20" s="42">
        <v>45666</v>
      </c>
      <c r="L20" s="34"/>
      <c r="M20" s="18"/>
      <c r="N20" s="17"/>
    </row>
    <row r="21" spans="2:14" ht="21" customHeight="1" x14ac:dyDescent="0.25">
      <c r="B21" s="43">
        <v>9</v>
      </c>
      <c r="C21" s="26" t="s">
        <v>190</v>
      </c>
      <c r="D21" s="62" t="s">
        <v>28</v>
      </c>
      <c r="E21" s="44">
        <v>56618</v>
      </c>
      <c r="F21" s="76">
        <v>218300</v>
      </c>
      <c r="G21" s="46">
        <f t="shared" si="0"/>
        <v>218300</v>
      </c>
      <c r="H21" s="40">
        <f t="shared" si="1"/>
        <v>0</v>
      </c>
      <c r="I21" s="45" t="s">
        <v>6</v>
      </c>
      <c r="J21" s="42">
        <v>45666</v>
      </c>
      <c r="L21" s="34"/>
      <c r="M21" s="67"/>
      <c r="N21" s="17"/>
    </row>
    <row r="22" spans="2:14" ht="21" customHeight="1" x14ac:dyDescent="0.25">
      <c r="B22" s="43">
        <v>10</v>
      </c>
      <c r="C22" s="26" t="s">
        <v>191</v>
      </c>
      <c r="D22" s="74" t="s">
        <v>29</v>
      </c>
      <c r="E22" s="44">
        <v>45843</v>
      </c>
      <c r="F22" s="60">
        <v>191315.47</v>
      </c>
      <c r="G22" s="46">
        <f t="shared" si="0"/>
        <v>191315.47</v>
      </c>
      <c r="H22" s="40">
        <f t="shared" si="1"/>
        <v>0</v>
      </c>
      <c r="I22" s="45" t="s">
        <v>6</v>
      </c>
      <c r="J22" s="42">
        <v>45666</v>
      </c>
      <c r="L22" s="34"/>
      <c r="M22" s="18"/>
      <c r="N22" s="17"/>
    </row>
    <row r="23" spans="2:14" ht="30" customHeight="1" x14ac:dyDescent="0.25">
      <c r="B23" s="43">
        <v>11</v>
      </c>
      <c r="C23" s="26" t="s">
        <v>192</v>
      </c>
      <c r="D23" s="74" t="s">
        <v>30</v>
      </c>
      <c r="E23" s="50">
        <v>45694</v>
      </c>
      <c r="F23" s="60">
        <v>211750</v>
      </c>
      <c r="G23" s="49">
        <f t="shared" si="0"/>
        <v>211750</v>
      </c>
      <c r="H23" s="40">
        <f t="shared" si="1"/>
        <v>0</v>
      </c>
      <c r="I23" s="45" t="s">
        <v>6</v>
      </c>
      <c r="J23" s="42">
        <v>45666</v>
      </c>
      <c r="L23" s="34"/>
      <c r="M23" s="18"/>
      <c r="N23" s="17"/>
    </row>
    <row r="24" spans="2:14" ht="66" customHeight="1" x14ac:dyDescent="0.25">
      <c r="B24" s="37">
        <v>12</v>
      </c>
      <c r="C24" s="26" t="s">
        <v>193</v>
      </c>
      <c r="D24" s="74" t="s">
        <v>31</v>
      </c>
      <c r="E24" s="50" t="s">
        <v>194</v>
      </c>
      <c r="F24" s="60">
        <v>224790</v>
      </c>
      <c r="G24" s="49">
        <f t="shared" si="0"/>
        <v>224790</v>
      </c>
      <c r="H24" s="40">
        <f t="shared" si="1"/>
        <v>0</v>
      </c>
      <c r="I24" s="45" t="s">
        <v>6</v>
      </c>
      <c r="J24" s="42">
        <v>45666</v>
      </c>
      <c r="L24" s="34"/>
      <c r="M24" s="18"/>
      <c r="N24" s="17"/>
    </row>
    <row r="25" spans="2:14" ht="18.75" customHeight="1" x14ac:dyDescent="0.25">
      <c r="B25" s="37">
        <v>13</v>
      </c>
      <c r="C25" s="26" t="s">
        <v>195</v>
      </c>
      <c r="D25" s="74" t="s">
        <v>32</v>
      </c>
      <c r="E25" s="50" t="s">
        <v>196</v>
      </c>
      <c r="F25" s="60">
        <v>47400</v>
      </c>
      <c r="G25" s="49">
        <f t="shared" ref="G25:G31" si="2">F25</f>
        <v>47400</v>
      </c>
      <c r="H25" s="40">
        <f t="shared" ref="H25:H32" si="3">F25-G25</f>
        <v>0</v>
      </c>
      <c r="I25" s="45" t="s">
        <v>6</v>
      </c>
      <c r="J25" s="42">
        <v>45666</v>
      </c>
      <c r="L25" s="34"/>
      <c r="M25" s="18"/>
      <c r="N25" s="17"/>
    </row>
    <row r="26" spans="2:14" ht="15.75" x14ac:dyDescent="0.25">
      <c r="B26" s="37">
        <v>14</v>
      </c>
      <c r="C26" s="26" t="s">
        <v>197</v>
      </c>
      <c r="D26" s="74" t="s">
        <v>33</v>
      </c>
      <c r="E26" s="50" t="s">
        <v>198</v>
      </c>
      <c r="F26" s="60">
        <v>230399.86</v>
      </c>
      <c r="G26" s="49">
        <f t="shared" si="2"/>
        <v>230399.86</v>
      </c>
      <c r="H26" s="40">
        <f t="shared" si="3"/>
        <v>0</v>
      </c>
      <c r="I26" s="45" t="s">
        <v>6</v>
      </c>
      <c r="J26" s="42">
        <v>45666</v>
      </c>
      <c r="L26" s="34"/>
      <c r="M26" s="18"/>
      <c r="N26" s="17"/>
    </row>
    <row r="27" spans="2:14" ht="15.75" x14ac:dyDescent="0.25">
      <c r="B27" s="37">
        <v>15</v>
      </c>
      <c r="C27" s="25" t="s">
        <v>199</v>
      </c>
      <c r="D27" s="74" t="s">
        <v>34</v>
      </c>
      <c r="E27" s="50" t="s">
        <v>200</v>
      </c>
      <c r="F27" s="60">
        <v>96999.9</v>
      </c>
      <c r="G27" s="49">
        <f t="shared" si="2"/>
        <v>96999.9</v>
      </c>
      <c r="H27" s="40">
        <f t="shared" si="3"/>
        <v>0</v>
      </c>
      <c r="I27" s="45" t="s">
        <v>6</v>
      </c>
      <c r="J27" s="42">
        <v>45666</v>
      </c>
      <c r="L27" s="34"/>
      <c r="M27" s="18"/>
      <c r="N27" s="17"/>
    </row>
    <row r="28" spans="2:14" ht="25.5" customHeight="1" x14ac:dyDescent="0.25">
      <c r="B28" s="37">
        <v>16</v>
      </c>
      <c r="C28" s="26" t="s">
        <v>201</v>
      </c>
      <c r="D28" s="74" t="s">
        <v>35</v>
      </c>
      <c r="E28" s="64" t="s">
        <v>202</v>
      </c>
      <c r="F28" s="60">
        <v>118500</v>
      </c>
      <c r="G28" s="49">
        <f t="shared" si="2"/>
        <v>118500</v>
      </c>
      <c r="H28" s="40">
        <f t="shared" si="3"/>
        <v>0</v>
      </c>
      <c r="I28" s="45" t="s">
        <v>6</v>
      </c>
      <c r="J28" s="42">
        <v>45666</v>
      </c>
      <c r="L28" s="34"/>
      <c r="M28" s="18"/>
      <c r="N28" s="17"/>
    </row>
    <row r="29" spans="2:14" ht="15.75" x14ac:dyDescent="0.25">
      <c r="B29" s="37">
        <v>17</v>
      </c>
      <c r="C29" s="26" t="s">
        <v>203</v>
      </c>
      <c r="D29" s="68" t="s">
        <v>36</v>
      </c>
      <c r="E29" s="50">
        <v>45661</v>
      </c>
      <c r="F29" s="60">
        <v>234171</v>
      </c>
      <c r="G29" s="46">
        <f t="shared" si="2"/>
        <v>234171</v>
      </c>
      <c r="H29" s="40">
        <f t="shared" si="3"/>
        <v>0</v>
      </c>
      <c r="I29" s="45" t="s">
        <v>6</v>
      </c>
      <c r="J29" s="42">
        <v>45697</v>
      </c>
      <c r="L29" s="34"/>
      <c r="M29" s="18"/>
      <c r="N29" s="17"/>
    </row>
    <row r="30" spans="2:14" ht="19.5" customHeight="1" x14ac:dyDescent="0.25">
      <c r="B30" s="37">
        <v>18</v>
      </c>
      <c r="C30" s="26" t="s">
        <v>204</v>
      </c>
      <c r="D30" s="68" t="s">
        <v>37</v>
      </c>
      <c r="E30" s="69" t="s">
        <v>205</v>
      </c>
      <c r="F30" s="60">
        <v>265500</v>
      </c>
      <c r="G30" s="46">
        <f t="shared" si="2"/>
        <v>265500</v>
      </c>
      <c r="H30" s="40">
        <f t="shared" si="3"/>
        <v>0</v>
      </c>
      <c r="I30" s="45" t="s">
        <v>6</v>
      </c>
      <c r="J30" s="42">
        <v>45697</v>
      </c>
      <c r="L30" s="34"/>
      <c r="M30" s="18"/>
      <c r="N30" s="17"/>
    </row>
    <row r="31" spans="2:14" ht="29.25" customHeight="1" x14ac:dyDescent="0.25">
      <c r="B31" s="37">
        <v>19</v>
      </c>
      <c r="C31" s="26" t="s">
        <v>197</v>
      </c>
      <c r="D31" s="68" t="s">
        <v>38</v>
      </c>
      <c r="E31" s="44">
        <v>45967</v>
      </c>
      <c r="F31" s="60">
        <v>171020.87</v>
      </c>
      <c r="G31" s="46">
        <f t="shared" si="2"/>
        <v>171020.87</v>
      </c>
      <c r="H31" s="40">
        <f t="shared" si="3"/>
        <v>0</v>
      </c>
      <c r="I31" s="45" t="s">
        <v>6</v>
      </c>
      <c r="J31" s="42">
        <v>45697</v>
      </c>
      <c r="L31" s="34"/>
      <c r="M31" s="18"/>
      <c r="N31" s="17"/>
    </row>
    <row r="32" spans="2:14" ht="15.75" x14ac:dyDescent="0.25">
      <c r="B32" s="37">
        <v>20</v>
      </c>
      <c r="C32" s="53" t="s">
        <v>207</v>
      </c>
      <c r="D32" s="68" t="s">
        <v>39</v>
      </c>
      <c r="E32" s="54" t="s">
        <v>206</v>
      </c>
      <c r="F32" s="60">
        <v>446040</v>
      </c>
      <c r="G32" s="55">
        <f t="shared" si="0"/>
        <v>446040</v>
      </c>
      <c r="H32" s="56">
        <f t="shared" si="3"/>
        <v>0</v>
      </c>
      <c r="I32" s="57" t="s">
        <v>6</v>
      </c>
      <c r="J32" s="42">
        <v>45697</v>
      </c>
      <c r="L32" s="34"/>
      <c r="M32" s="18"/>
      <c r="N32" s="17"/>
    </row>
    <row r="33" spans="2:14" ht="15.75" x14ac:dyDescent="0.25">
      <c r="B33" s="37">
        <v>21</v>
      </c>
      <c r="C33" s="26" t="s">
        <v>208</v>
      </c>
      <c r="D33" s="68" t="s">
        <v>40</v>
      </c>
      <c r="E33" s="44">
        <v>45969</v>
      </c>
      <c r="F33" s="60">
        <v>141600</v>
      </c>
      <c r="G33" s="46">
        <f t="shared" si="0"/>
        <v>141600</v>
      </c>
      <c r="H33" s="40">
        <v>0</v>
      </c>
      <c r="I33" s="45" t="s">
        <v>6</v>
      </c>
      <c r="J33" s="42">
        <v>45697</v>
      </c>
      <c r="L33" s="34"/>
      <c r="M33" s="18"/>
      <c r="N33" s="17"/>
    </row>
    <row r="34" spans="2:14" ht="21" customHeight="1" x14ac:dyDescent="0.25">
      <c r="B34" s="37">
        <v>22</v>
      </c>
      <c r="C34" s="26" t="s">
        <v>210</v>
      </c>
      <c r="D34" s="68" t="s">
        <v>41</v>
      </c>
      <c r="E34" s="38" t="s">
        <v>209</v>
      </c>
      <c r="F34" s="60">
        <v>900.05</v>
      </c>
      <c r="G34" s="49">
        <f t="shared" ref="G34:G60" si="4">F34</f>
        <v>900.05</v>
      </c>
      <c r="H34" s="40" t="s">
        <v>14</v>
      </c>
      <c r="I34" s="41" t="s">
        <v>6</v>
      </c>
      <c r="J34" s="42">
        <v>45697</v>
      </c>
      <c r="L34" s="34"/>
      <c r="M34" s="18"/>
      <c r="N34" s="17"/>
    </row>
    <row r="35" spans="2:14" ht="28.5" customHeight="1" x14ac:dyDescent="0.25">
      <c r="B35" s="43">
        <v>23</v>
      </c>
      <c r="C35" s="26" t="s">
        <v>211</v>
      </c>
      <c r="D35" s="73" t="s">
        <v>42</v>
      </c>
      <c r="E35" s="59" t="s">
        <v>196</v>
      </c>
      <c r="F35" s="70">
        <v>268100.21999999997</v>
      </c>
      <c r="G35" s="39">
        <f t="shared" si="4"/>
        <v>268100.21999999997</v>
      </c>
      <c r="H35" s="40">
        <f t="shared" si="1"/>
        <v>0</v>
      </c>
      <c r="I35" s="45" t="s">
        <v>6</v>
      </c>
      <c r="J35" s="42">
        <v>45697</v>
      </c>
      <c r="L35" s="34"/>
      <c r="M35" s="18"/>
      <c r="N35" s="17"/>
    </row>
    <row r="36" spans="2:14" ht="15.75" x14ac:dyDescent="0.25">
      <c r="B36" s="43">
        <v>24</v>
      </c>
      <c r="C36" s="26" t="s">
        <v>212</v>
      </c>
      <c r="D36" s="66" t="s">
        <v>43</v>
      </c>
      <c r="E36" s="44" t="s">
        <v>213</v>
      </c>
      <c r="F36" s="65">
        <f>200000+200000</f>
        <v>400000</v>
      </c>
      <c r="G36" s="39">
        <f t="shared" si="4"/>
        <v>400000</v>
      </c>
      <c r="H36" s="40">
        <f t="shared" si="1"/>
        <v>0</v>
      </c>
      <c r="I36" s="45" t="s">
        <v>6</v>
      </c>
      <c r="J36" s="58">
        <v>45697</v>
      </c>
      <c r="L36" s="34"/>
      <c r="M36" s="18"/>
      <c r="N36" s="17"/>
    </row>
    <row r="37" spans="2:14" ht="15.75" x14ac:dyDescent="0.25">
      <c r="B37" s="47">
        <v>25</v>
      </c>
      <c r="C37" s="26" t="s">
        <v>215</v>
      </c>
      <c r="D37" s="72" t="s">
        <v>44</v>
      </c>
      <c r="E37" s="54" t="s">
        <v>214</v>
      </c>
      <c r="F37" s="76">
        <v>214170</v>
      </c>
      <c r="G37" s="61">
        <f t="shared" si="4"/>
        <v>214170</v>
      </c>
      <c r="H37" s="40">
        <f t="shared" si="1"/>
        <v>0</v>
      </c>
      <c r="I37" s="45" t="s">
        <v>6</v>
      </c>
      <c r="J37" s="58">
        <v>45697</v>
      </c>
      <c r="L37" s="34"/>
      <c r="M37" s="18"/>
      <c r="N37" s="17"/>
    </row>
    <row r="38" spans="2:14" ht="15.75" x14ac:dyDescent="0.25">
      <c r="B38" s="43">
        <v>26</v>
      </c>
      <c r="C38" s="26" t="s">
        <v>217</v>
      </c>
      <c r="D38" s="68" t="s">
        <v>45</v>
      </c>
      <c r="E38" s="38" t="s">
        <v>216</v>
      </c>
      <c r="F38" s="60">
        <v>16542.25</v>
      </c>
      <c r="G38" s="49">
        <f t="shared" si="4"/>
        <v>16542.25</v>
      </c>
      <c r="H38" s="40">
        <f t="shared" si="1"/>
        <v>0</v>
      </c>
      <c r="I38" s="45" t="s">
        <v>6</v>
      </c>
      <c r="J38" s="58">
        <v>45697</v>
      </c>
      <c r="L38" s="34"/>
      <c r="M38" s="18"/>
      <c r="N38" s="17"/>
    </row>
    <row r="39" spans="2:14" ht="15.75" x14ac:dyDescent="0.25">
      <c r="B39" s="37">
        <v>27</v>
      </c>
      <c r="C39" s="25" t="s">
        <v>219</v>
      </c>
      <c r="D39" s="68" t="s">
        <v>46</v>
      </c>
      <c r="E39" s="38" t="s">
        <v>218</v>
      </c>
      <c r="F39" s="60">
        <v>240000</v>
      </c>
      <c r="G39" s="49">
        <f t="shared" si="4"/>
        <v>240000</v>
      </c>
      <c r="H39" s="40">
        <f t="shared" si="1"/>
        <v>0</v>
      </c>
      <c r="I39" s="45" t="s">
        <v>6</v>
      </c>
      <c r="J39" s="58">
        <v>45697</v>
      </c>
      <c r="L39" s="34"/>
      <c r="M39" s="18"/>
      <c r="N39" s="17"/>
    </row>
    <row r="40" spans="2:14" ht="15.75" x14ac:dyDescent="0.25">
      <c r="B40" s="37">
        <v>28</v>
      </c>
      <c r="C40" s="26" t="s">
        <v>221</v>
      </c>
      <c r="D40" s="68" t="s">
        <v>47</v>
      </c>
      <c r="E40" s="38" t="s">
        <v>220</v>
      </c>
      <c r="F40" s="60">
        <v>294525</v>
      </c>
      <c r="G40" s="49">
        <f t="shared" si="4"/>
        <v>294525</v>
      </c>
      <c r="H40" s="40">
        <f t="shared" si="1"/>
        <v>0</v>
      </c>
      <c r="I40" s="45" t="s">
        <v>6</v>
      </c>
      <c r="J40" s="58">
        <v>45697</v>
      </c>
      <c r="L40" s="34"/>
      <c r="M40" s="18"/>
      <c r="N40" s="17"/>
    </row>
    <row r="41" spans="2:14" ht="15.75" x14ac:dyDescent="0.25">
      <c r="B41" s="37">
        <v>29</v>
      </c>
      <c r="C41" s="26" t="s">
        <v>222</v>
      </c>
      <c r="D41" s="68" t="s">
        <v>48</v>
      </c>
      <c r="E41" s="38">
        <v>45905</v>
      </c>
      <c r="F41" s="60">
        <v>66552</v>
      </c>
      <c r="G41" s="49">
        <f t="shared" si="4"/>
        <v>66552</v>
      </c>
      <c r="H41" s="40">
        <f t="shared" si="1"/>
        <v>0</v>
      </c>
      <c r="I41" s="45" t="s">
        <v>6</v>
      </c>
      <c r="J41" s="58">
        <v>45697</v>
      </c>
      <c r="L41" s="34"/>
      <c r="M41" s="18"/>
      <c r="N41" s="17"/>
    </row>
    <row r="42" spans="2:14" ht="37.5" customHeight="1" x14ac:dyDescent="0.25">
      <c r="B42" s="37">
        <v>30</v>
      </c>
      <c r="C42" s="26" t="s">
        <v>224</v>
      </c>
      <c r="D42" s="68" t="s">
        <v>49</v>
      </c>
      <c r="E42" s="38" t="s">
        <v>223</v>
      </c>
      <c r="F42" s="60">
        <v>216378</v>
      </c>
      <c r="G42" s="49">
        <f t="shared" si="4"/>
        <v>216378</v>
      </c>
      <c r="H42" s="40">
        <f t="shared" si="1"/>
        <v>0</v>
      </c>
      <c r="I42" s="45" t="s">
        <v>6</v>
      </c>
      <c r="J42" s="58">
        <v>45697</v>
      </c>
      <c r="L42" s="34"/>
      <c r="M42" s="18"/>
      <c r="N42" s="17"/>
    </row>
    <row r="43" spans="2:14" ht="31.5" x14ac:dyDescent="0.25">
      <c r="B43" s="37">
        <v>31</v>
      </c>
      <c r="C43" s="26" t="s">
        <v>226</v>
      </c>
      <c r="D43" s="68" t="s">
        <v>50</v>
      </c>
      <c r="E43" s="38" t="s">
        <v>225</v>
      </c>
      <c r="F43" s="60">
        <v>135700</v>
      </c>
      <c r="G43" s="49">
        <f t="shared" si="4"/>
        <v>135700</v>
      </c>
      <c r="H43" s="40">
        <f t="shared" si="1"/>
        <v>0</v>
      </c>
      <c r="I43" s="45" t="s">
        <v>6</v>
      </c>
      <c r="J43" s="42">
        <v>45756</v>
      </c>
      <c r="L43" s="34"/>
      <c r="M43" s="18"/>
      <c r="N43" s="17"/>
    </row>
    <row r="44" spans="2:14" ht="33.75" customHeight="1" x14ac:dyDescent="0.25">
      <c r="B44" s="43">
        <v>32</v>
      </c>
      <c r="C44" s="26" t="s">
        <v>215</v>
      </c>
      <c r="D44" s="68" t="s">
        <v>17</v>
      </c>
      <c r="E44" s="38" t="s">
        <v>227</v>
      </c>
      <c r="F44" s="60">
        <v>23600</v>
      </c>
      <c r="G44" s="49">
        <f t="shared" si="4"/>
        <v>23600</v>
      </c>
      <c r="H44" s="40">
        <f t="shared" si="1"/>
        <v>0</v>
      </c>
      <c r="I44" s="45" t="s">
        <v>6</v>
      </c>
      <c r="J44" s="42">
        <v>45756</v>
      </c>
      <c r="L44" s="34"/>
      <c r="M44" s="18"/>
      <c r="N44" s="17"/>
    </row>
    <row r="45" spans="2:14" ht="17.25" customHeight="1" x14ac:dyDescent="0.25">
      <c r="B45" s="37">
        <v>33</v>
      </c>
      <c r="C45" s="26" t="s">
        <v>183</v>
      </c>
      <c r="D45" s="68" t="s">
        <v>51</v>
      </c>
      <c r="E45" s="38" t="s">
        <v>185</v>
      </c>
      <c r="F45" s="60">
        <v>17350.72</v>
      </c>
      <c r="G45" s="49">
        <f t="shared" si="4"/>
        <v>17350.72</v>
      </c>
      <c r="H45" s="40">
        <f t="shared" si="1"/>
        <v>0</v>
      </c>
      <c r="I45" s="45" t="s">
        <v>6</v>
      </c>
      <c r="J45" s="42">
        <v>45756</v>
      </c>
      <c r="L45" s="34"/>
      <c r="M45" s="18"/>
      <c r="N45" s="17"/>
    </row>
    <row r="46" spans="2:14" ht="21" customHeight="1" x14ac:dyDescent="0.25">
      <c r="B46" s="37">
        <v>34</v>
      </c>
      <c r="C46" s="26" t="s">
        <v>228</v>
      </c>
      <c r="D46" s="68" t="s">
        <v>52</v>
      </c>
      <c r="E46" s="44">
        <v>45661</v>
      </c>
      <c r="F46" s="70">
        <v>227740</v>
      </c>
      <c r="G46" s="49">
        <f t="shared" si="4"/>
        <v>227740</v>
      </c>
      <c r="H46" s="40">
        <f t="shared" si="1"/>
        <v>0</v>
      </c>
      <c r="I46" s="45" t="s">
        <v>6</v>
      </c>
      <c r="J46" s="42">
        <v>45756</v>
      </c>
      <c r="L46" s="34"/>
      <c r="M46" s="18"/>
      <c r="N46" s="17"/>
    </row>
    <row r="47" spans="2:14" ht="110.25" x14ac:dyDescent="0.25">
      <c r="B47" s="37">
        <v>35</v>
      </c>
      <c r="C47" s="25" t="s">
        <v>230</v>
      </c>
      <c r="D47" s="72" t="s">
        <v>53</v>
      </c>
      <c r="E47" s="44" t="s">
        <v>229</v>
      </c>
      <c r="F47" s="60">
        <f>6660+3375+3000+3375+6060+3375+6000+5700+5160+3375+5040+2700+5880</f>
        <v>59700</v>
      </c>
      <c r="G47" s="49">
        <f t="shared" si="4"/>
        <v>59700</v>
      </c>
      <c r="H47" s="40">
        <f t="shared" si="1"/>
        <v>0</v>
      </c>
      <c r="I47" s="45" t="s">
        <v>6</v>
      </c>
      <c r="J47" s="42">
        <v>45756</v>
      </c>
      <c r="L47" s="34"/>
      <c r="M47" s="18"/>
      <c r="N47" s="17"/>
    </row>
    <row r="48" spans="2:14" ht="15.75" x14ac:dyDescent="0.25">
      <c r="B48" s="48">
        <v>36</v>
      </c>
      <c r="C48" s="26" t="s">
        <v>231</v>
      </c>
      <c r="D48" s="72" t="s">
        <v>54</v>
      </c>
      <c r="E48" s="44">
        <v>45661</v>
      </c>
      <c r="F48" s="76">
        <v>212400</v>
      </c>
      <c r="G48" s="46">
        <f t="shared" si="4"/>
        <v>212400</v>
      </c>
      <c r="H48" s="40">
        <f t="shared" si="1"/>
        <v>0</v>
      </c>
      <c r="I48" s="45" t="s">
        <v>6</v>
      </c>
      <c r="J48" s="42">
        <v>45756</v>
      </c>
      <c r="L48" s="34"/>
      <c r="M48" s="18"/>
      <c r="N48" s="17"/>
    </row>
    <row r="49" spans="2:14" ht="16.5" customHeight="1" x14ac:dyDescent="0.25">
      <c r="B49" s="43">
        <v>37</v>
      </c>
      <c r="C49" s="26" t="s">
        <v>232</v>
      </c>
      <c r="D49" s="68" t="s">
        <v>55</v>
      </c>
      <c r="E49" s="44">
        <v>45936</v>
      </c>
      <c r="F49" s="70">
        <v>89999.97</v>
      </c>
      <c r="G49" s="46">
        <f t="shared" si="4"/>
        <v>89999.97</v>
      </c>
      <c r="H49" s="40">
        <f t="shared" si="1"/>
        <v>0</v>
      </c>
      <c r="I49" s="45" t="s">
        <v>6</v>
      </c>
      <c r="J49" s="42">
        <v>45756</v>
      </c>
      <c r="L49" s="34"/>
      <c r="M49" s="18"/>
      <c r="N49" s="17"/>
    </row>
    <row r="50" spans="2:14" ht="15.75" x14ac:dyDescent="0.25">
      <c r="B50" s="47">
        <v>38</v>
      </c>
      <c r="C50" s="26" t="s">
        <v>183</v>
      </c>
      <c r="D50" s="66" t="s">
        <v>56</v>
      </c>
      <c r="E50" s="44" t="s">
        <v>233</v>
      </c>
      <c r="F50" s="65">
        <f>233486.6+231398</f>
        <v>464884.6</v>
      </c>
      <c r="G50" s="46">
        <f t="shared" si="4"/>
        <v>464884.6</v>
      </c>
      <c r="H50" s="40">
        <f t="shared" si="1"/>
        <v>0</v>
      </c>
      <c r="I50" s="45" t="s">
        <v>6</v>
      </c>
      <c r="J50" s="42">
        <v>45878</v>
      </c>
      <c r="L50" s="34"/>
      <c r="M50" s="18"/>
      <c r="N50" s="17"/>
    </row>
    <row r="51" spans="2:14" ht="15.75" x14ac:dyDescent="0.25">
      <c r="B51" s="43">
        <v>39</v>
      </c>
      <c r="C51" s="25" t="s">
        <v>234</v>
      </c>
      <c r="D51" s="78" t="s">
        <v>57</v>
      </c>
      <c r="E51" s="44">
        <v>43289</v>
      </c>
      <c r="F51" s="77">
        <v>5800000</v>
      </c>
      <c r="G51" s="49">
        <f t="shared" si="4"/>
        <v>5800000</v>
      </c>
      <c r="H51" s="40">
        <f t="shared" si="1"/>
        <v>0</v>
      </c>
      <c r="I51" s="45" t="s">
        <v>6</v>
      </c>
      <c r="J51" s="42">
        <v>45878</v>
      </c>
      <c r="L51" s="34"/>
      <c r="M51" s="18" t="s">
        <v>18</v>
      </c>
      <c r="N51" s="17"/>
    </row>
    <row r="52" spans="2:14" ht="15.75" x14ac:dyDescent="0.25">
      <c r="B52" s="43">
        <v>40</v>
      </c>
      <c r="C52" s="26" t="s">
        <v>236</v>
      </c>
      <c r="D52" s="68" t="s">
        <v>58</v>
      </c>
      <c r="E52" s="44" t="s">
        <v>235</v>
      </c>
      <c r="F52" s="60">
        <f>446247.68+446247.68</f>
        <v>892495.35999999999</v>
      </c>
      <c r="G52" s="49">
        <f t="shared" si="4"/>
        <v>892495.35999999999</v>
      </c>
      <c r="H52" s="40">
        <f t="shared" si="1"/>
        <v>0</v>
      </c>
      <c r="I52" s="45" t="s">
        <v>6</v>
      </c>
      <c r="J52" s="42">
        <v>45878</v>
      </c>
      <c r="L52" s="34"/>
      <c r="M52" s="18"/>
      <c r="N52" s="17"/>
    </row>
    <row r="53" spans="2:14" ht="15.75" x14ac:dyDescent="0.25">
      <c r="B53" s="43">
        <v>41</v>
      </c>
      <c r="C53" s="26" t="s">
        <v>238</v>
      </c>
      <c r="D53" s="68" t="s">
        <v>59</v>
      </c>
      <c r="E53" s="44" t="s">
        <v>237</v>
      </c>
      <c r="F53" s="76">
        <v>42520</v>
      </c>
      <c r="G53" s="49">
        <f t="shared" si="4"/>
        <v>42520</v>
      </c>
      <c r="H53" s="40"/>
      <c r="I53" s="45" t="s">
        <v>6</v>
      </c>
      <c r="J53" s="42">
        <v>45878</v>
      </c>
      <c r="L53" s="34"/>
      <c r="M53" s="18"/>
      <c r="N53" s="17"/>
    </row>
    <row r="54" spans="2:14" ht="31.5" customHeight="1" x14ac:dyDescent="0.25">
      <c r="B54" s="43">
        <v>42</v>
      </c>
      <c r="C54" s="25" t="s">
        <v>239</v>
      </c>
      <c r="D54" s="68" t="s">
        <v>60</v>
      </c>
      <c r="E54" s="44" t="s">
        <v>218</v>
      </c>
      <c r="F54" s="60">
        <v>272580</v>
      </c>
      <c r="G54" s="49">
        <f t="shared" si="4"/>
        <v>272580</v>
      </c>
      <c r="H54" s="40">
        <f t="shared" si="1"/>
        <v>0</v>
      </c>
      <c r="I54" s="45" t="s">
        <v>6</v>
      </c>
      <c r="J54" s="42">
        <v>45878</v>
      </c>
      <c r="L54" s="34"/>
      <c r="M54" s="18"/>
      <c r="N54" s="17"/>
    </row>
    <row r="55" spans="2:14" ht="15.75" x14ac:dyDescent="0.25">
      <c r="B55" s="43">
        <v>43</v>
      </c>
      <c r="C55" s="26" t="s">
        <v>240</v>
      </c>
      <c r="D55" s="68" t="s">
        <v>61</v>
      </c>
      <c r="E55" s="44">
        <v>45843</v>
      </c>
      <c r="F55" s="60">
        <v>39176</v>
      </c>
      <c r="G55" s="49">
        <f t="shared" si="4"/>
        <v>39176</v>
      </c>
      <c r="H55" s="40">
        <f t="shared" si="1"/>
        <v>0</v>
      </c>
      <c r="I55" s="45" t="s">
        <v>6</v>
      </c>
      <c r="J55" s="42">
        <v>45909</v>
      </c>
      <c r="L55" s="34"/>
      <c r="M55" s="18"/>
      <c r="N55" s="17"/>
    </row>
    <row r="56" spans="2:14" ht="15.75" x14ac:dyDescent="0.25">
      <c r="B56" s="43">
        <v>44</v>
      </c>
      <c r="C56" s="25" t="s">
        <v>242</v>
      </c>
      <c r="D56" s="68" t="s">
        <v>29</v>
      </c>
      <c r="E56" s="44" t="s">
        <v>241</v>
      </c>
      <c r="F56" s="60">
        <v>20001</v>
      </c>
      <c r="G56" s="49">
        <f t="shared" si="4"/>
        <v>20001</v>
      </c>
      <c r="H56" s="40">
        <f t="shared" si="1"/>
        <v>0</v>
      </c>
      <c r="I56" s="45" t="s">
        <v>6</v>
      </c>
      <c r="J56" s="42">
        <v>45909</v>
      </c>
      <c r="L56" s="34"/>
      <c r="M56" s="18"/>
      <c r="N56" s="17"/>
    </row>
    <row r="57" spans="2:14" ht="20.25" customHeight="1" x14ac:dyDescent="0.25">
      <c r="B57" s="43">
        <v>45</v>
      </c>
      <c r="C57" s="26" t="s">
        <v>254</v>
      </c>
      <c r="D57" s="68" t="s">
        <v>62</v>
      </c>
      <c r="E57" s="44">
        <v>45783</v>
      </c>
      <c r="F57" s="60">
        <v>15600</v>
      </c>
      <c r="G57" s="49">
        <f t="shared" si="4"/>
        <v>15600</v>
      </c>
      <c r="H57" s="40">
        <f t="shared" si="1"/>
        <v>0</v>
      </c>
      <c r="I57" s="45" t="s">
        <v>6</v>
      </c>
      <c r="J57" s="42">
        <v>45909</v>
      </c>
      <c r="L57" s="34"/>
      <c r="M57" s="18"/>
      <c r="N57" s="17"/>
    </row>
    <row r="58" spans="2:14" ht="30.75" customHeight="1" x14ac:dyDescent="0.25">
      <c r="B58" s="43">
        <v>46</v>
      </c>
      <c r="C58" s="25" t="s">
        <v>244</v>
      </c>
      <c r="D58" s="73" t="s">
        <v>63</v>
      </c>
      <c r="E58" s="44" t="s">
        <v>243</v>
      </c>
      <c r="F58" s="70">
        <v>115800</v>
      </c>
      <c r="G58" s="46">
        <f>F58</f>
        <v>115800</v>
      </c>
      <c r="H58" s="40">
        <f>F58-G58</f>
        <v>0</v>
      </c>
      <c r="I58" s="45" t="s">
        <v>6</v>
      </c>
      <c r="J58" s="42">
        <v>45909</v>
      </c>
      <c r="L58" s="34"/>
      <c r="M58" s="18"/>
      <c r="N58" s="17"/>
    </row>
    <row r="59" spans="2:14" ht="157.5" x14ac:dyDescent="0.25">
      <c r="B59" s="43">
        <v>47</v>
      </c>
      <c r="C59" s="26" t="s">
        <v>246</v>
      </c>
      <c r="D59" s="68" t="s">
        <v>241</v>
      </c>
      <c r="E59" s="44" t="s">
        <v>245</v>
      </c>
      <c r="F59" s="60">
        <f>11317.73+18862.89+18862.89+18862.89+274801.94+142947.56+176199.02+246858.36+299445.65+170104.79+236888.54+16976.6+18862.89+18862.89+1536.36+18862.89+18862.89+28294.34+18862.89+18862.89</f>
        <v>1775136.8999999997</v>
      </c>
      <c r="G59" s="46">
        <f>F59</f>
        <v>1775136.8999999997</v>
      </c>
      <c r="H59" s="40">
        <f>F59-G59</f>
        <v>0</v>
      </c>
      <c r="I59" s="45" t="s">
        <v>6</v>
      </c>
      <c r="J59" s="42">
        <v>45939</v>
      </c>
      <c r="L59" s="34"/>
      <c r="M59" s="18"/>
      <c r="N59" s="17"/>
    </row>
    <row r="60" spans="2:14" ht="15.75" x14ac:dyDescent="0.25">
      <c r="B60" s="43">
        <v>48</v>
      </c>
      <c r="C60" s="26" t="s">
        <v>247</v>
      </c>
      <c r="D60" s="72" t="s">
        <v>64</v>
      </c>
      <c r="E60" s="44" t="s">
        <v>218</v>
      </c>
      <c r="F60" s="76">
        <v>258849.52</v>
      </c>
      <c r="G60" s="46">
        <f t="shared" si="4"/>
        <v>258849.52</v>
      </c>
      <c r="H60" s="40">
        <f t="shared" si="1"/>
        <v>0</v>
      </c>
      <c r="I60" s="45" t="s">
        <v>6</v>
      </c>
      <c r="J60" s="42">
        <v>45939</v>
      </c>
      <c r="L60" s="34"/>
      <c r="M60" s="18"/>
      <c r="N60" s="17"/>
    </row>
    <row r="61" spans="2:14" ht="15.75" x14ac:dyDescent="0.25">
      <c r="B61" s="43">
        <v>49</v>
      </c>
      <c r="C61" s="26" t="s">
        <v>249</v>
      </c>
      <c r="D61" s="68" t="s">
        <v>65</v>
      </c>
      <c r="E61" s="44" t="s">
        <v>248</v>
      </c>
      <c r="F61" s="60">
        <v>9381</v>
      </c>
      <c r="G61" s="46">
        <f t="shared" ref="G61:G183" si="5">F61</f>
        <v>9381</v>
      </c>
      <c r="H61" s="40">
        <f t="shared" ref="H61:H62" si="6">F61-G61</f>
        <v>0</v>
      </c>
      <c r="I61" s="45" t="s">
        <v>6</v>
      </c>
      <c r="J61" s="42">
        <v>45939</v>
      </c>
      <c r="L61" s="34"/>
      <c r="M61" s="79"/>
      <c r="N61" s="17"/>
    </row>
    <row r="62" spans="2:14" ht="15.75" x14ac:dyDescent="0.25">
      <c r="B62" s="43">
        <v>50</v>
      </c>
      <c r="C62" s="26" t="s">
        <v>249</v>
      </c>
      <c r="D62" s="68" t="s">
        <v>66</v>
      </c>
      <c r="E62" s="44" t="s">
        <v>250</v>
      </c>
      <c r="F62" s="60">
        <v>75520</v>
      </c>
      <c r="G62" s="46">
        <f t="shared" si="5"/>
        <v>75520</v>
      </c>
      <c r="H62" s="40">
        <f t="shared" si="6"/>
        <v>0</v>
      </c>
      <c r="I62" s="45" t="s">
        <v>6</v>
      </c>
      <c r="J62" s="42">
        <v>45939</v>
      </c>
      <c r="L62" s="34"/>
      <c r="M62" s="79"/>
      <c r="N62" s="17"/>
    </row>
    <row r="63" spans="2:14" ht="15.75" x14ac:dyDescent="0.25">
      <c r="B63" s="43">
        <v>51</v>
      </c>
      <c r="C63" s="26" t="s">
        <v>252</v>
      </c>
      <c r="D63" s="68" t="s">
        <v>67</v>
      </c>
      <c r="E63" s="44" t="s">
        <v>251</v>
      </c>
      <c r="F63" s="60">
        <v>30400</v>
      </c>
      <c r="G63" s="46">
        <f t="shared" si="5"/>
        <v>30400</v>
      </c>
      <c r="H63" s="40"/>
      <c r="I63" s="45" t="s">
        <v>6</v>
      </c>
      <c r="J63" s="42">
        <v>45939</v>
      </c>
      <c r="L63" s="34"/>
      <c r="M63" s="79"/>
      <c r="N63" s="17"/>
    </row>
    <row r="64" spans="2:14" ht="31.5" x14ac:dyDescent="0.25">
      <c r="B64" s="43">
        <v>52</v>
      </c>
      <c r="C64" s="26" t="s">
        <v>253</v>
      </c>
      <c r="D64" s="68" t="s">
        <v>68</v>
      </c>
      <c r="E64" s="44">
        <v>45905</v>
      </c>
      <c r="F64" s="60">
        <v>55109.54</v>
      </c>
      <c r="G64" s="46">
        <f t="shared" si="5"/>
        <v>55109.54</v>
      </c>
      <c r="H64" s="40"/>
      <c r="I64" s="45" t="s">
        <v>6</v>
      </c>
      <c r="J64" s="42">
        <v>45939</v>
      </c>
      <c r="L64" s="34"/>
      <c r="M64" s="79"/>
      <c r="N64" s="17"/>
    </row>
    <row r="65" spans="2:14" ht="15.75" x14ac:dyDescent="0.25">
      <c r="B65" s="43">
        <v>53</v>
      </c>
      <c r="C65" s="26" t="s">
        <v>254</v>
      </c>
      <c r="D65" s="68" t="s">
        <v>69</v>
      </c>
      <c r="E65" s="44">
        <v>45905</v>
      </c>
      <c r="F65" s="60">
        <v>15300.01</v>
      </c>
      <c r="G65" s="46">
        <f t="shared" si="5"/>
        <v>15300.01</v>
      </c>
      <c r="H65" s="40"/>
      <c r="I65" s="45" t="s">
        <v>6</v>
      </c>
      <c r="J65" s="42">
        <v>45939</v>
      </c>
      <c r="L65" s="34"/>
      <c r="M65" s="79"/>
      <c r="N65" s="17"/>
    </row>
    <row r="66" spans="2:14" ht="15.75" x14ac:dyDescent="0.25">
      <c r="B66" s="43">
        <v>54</v>
      </c>
      <c r="C66" s="26" t="s">
        <v>255</v>
      </c>
      <c r="D66" s="68" t="s">
        <v>70</v>
      </c>
      <c r="E66" s="44" t="s">
        <v>241</v>
      </c>
      <c r="F66" s="60">
        <v>70000.009999999995</v>
      </c>
      <c r="G66" s="46">
        <f t="shared" si="5"/>
        <v>70000.009999999995</v>
      </c>
      <c r="H66" s="40"/>
      <c r="I66" s="45" t="s">
        <v>6</v>
      </c>
      <c r="J66" s="42">
        <v>45939</v>
      </c>
      <c r="L66" s="34"/>
      <c r="M66" s="79"/>
      <c r="N66" s="17"/>
    </row>
    <row r="67" spans="2:14" ht="15.75" x14ac:dyDescent="0.25">
      <c r="B67" s="43">
        <v>55</v>
      </c>
      <c r="C67" s="26" t="s">
        <v>197</v>
      </c>
      <c r="D67" s="68" t="s">
        <v>71</v>
      </c>
      <c r="E67" s="44" t="s">
        <v>256</v>
      </c>
      <c r="F67" s="60">
        <v>41194.129999999997</v>
      </c>
      <c r="G67" s="46">
        <f t="shared" si="5"/>
        <v>41194.129999999997</v>
      </c>
      <c r="H67" s="40"/>
      <c r="I67" s="45" t="s">
        <v>6</v>
      </c>
      <c r="J67" s="42">
        <v>45939</v>
      </c>
      <c r="L67" s="34"/>
      <c r="M67" s="79"/>
      <c r="N67" s="17"/>
    </row>
    <row r="68" spans="2:14" ht="15.75" x14ac:dyDescent="0.25">
      <c r="B68" s="43">
        <v>56</v>
      </c>
      <c r="C68" s="26" t="s">
        <v>257</v>
      </c>
      <c r="D68" s="68" t="s">
        <v>72</v>
      </c>
      <c r="E68" s="44">
        <v>45933</v>
      </c>
      <c r="F68" s="60">
        <v>38800</v>
      </c>
      <c r="G68" s="46">
        <f t="shared" si="5"/>
        <v>38800</v>
      </c>
      <c r="H68" s="40"/>
      <c r="I68" s="45" t="s">
        <v>6</v>
      </c>
      <c r="J68" s="42">
        <v>45939</v>
      </c>
      <c r="L68" s="34"/>
      <c r="M68" s="79"/>
      <c r="N68" s="17"/>
    </row>
    <row r="69" spans="2:14" ht="15.75" x14ac:dyDescent="0.25">
      <c r="B69" s="43">
        <v>57</v>
      </c>
      <c r="C69" s="26" t="s">
        <v>257</v>
      </c>
      <c r="D69" s="68" t="s">
        <v>73</v>
      </c>
      <c r="E69" s="44" t="s">
        <v>258</v>
      </c>
      <c r="F69" s="60">
        <v>127600</v>
      </c>
      <c r="G69" s="46">
        <f t="shared" si="5"/>
        <v>127600</v>
      </c>
      <c r="H69" s="40"/>
      <c r="I69" s="45" t="s">
        <v>6</v>
      </c>
      <c r="J69" s="42">
        <v>45939</v>
      </c>
      <c r="L69" s="34"/>
      <c r="M69" s="79"/>
      <c r="N69" s="17"/>
    </row>
    <row r="70" spans="2:14" ht="15.75" x14ac:dyDescent="0.25">
      <c r="B70" s="43">
        <v>58</v>
      </c>
      <c r="C70" s="26" t="s">
        <v>259</v>
      </c>
      <c r="D70" s="68" t="s">
        <v>74</v>
      </c>
      <c r="E70" s="44">
        <v>45963</v>
      </c>
      <c r="F70" s="60">
        <v>150000</v>
      </c>
      <c r="G70" s="46">
        <f t="shared" si="5"/>
        <v>150000</v>
      </c>
      <c r="H70" s="40"/>
      <c r="I70" s="45" t="s">
        <v>6</v>
      </c>
      <c r="J70" s="42">
        <v>45939</v>
      </c>
      <c r="L70" s="34"/>
      <c r="M70" s="79"/>
      <c r="N70" s="17"/>
    </row>
    <row r="71" spans="2:14" ht="15.75" x14ac:dyDescent="0.25">
      <c r="B71" s="43">
        <v>59</v>
      </c>
      <c r="C71" s="26" t="s">
        <v>260</v>
      </c>
      <c r="D71" s="68" t="s">
        <v>75</v>
      </c>
      <c r="E71" s="44" t="s">
        <v>218</v>
      </c>
      <c r="F71" s="60">
        <v>272627.20000000001</v>
      </c>
      <c r="G71" s="46">
        <f t="shared" si="5"/>
        <v>272627.20000000001</v>
      </c>
      <c r="H71" s="40"/>
      <c r="I71" s="45" t="s">
        <v>6</v>
      </c>
      <c r="J71" s="42">
        <v>45939</v>
      </c>
      <c r="L71" s="34"/>
      <c r="M71" s="79"/>
      <c r="N71" s="17"/>
    </row>
    <row r="72" spans="2:14" ht="15.75" x14ac:dyDescent="0.25">
      <c r="B72" s="43">
        <v>60</v>
      </c>
      <c r="C72" s="26" t="s">
        <v>261</v>
      </c>
      <c r="D72" s="68" t="s">
        <v>76</v>
      </c>
      <c r="E72" s="44" t="s">
        <v>243</v>
      </c>
      <c r="F72" s="60">
        <v>162368</v>
      </c>
      <c r="G72" s="46">
        <f t="shared" si="5"/>
        <v>162368</v>
      </c>
      <c r="H72" s="40"/>
      <c r="I72" s="45" t="s">
        <v>6</v>
      </c>
      <c r="J72" s="42">
        <v>45970</v>
      </c>
      <c r="L72" s="34"/>
      <c r="M72" s="79"/>
      <c r="N72" s="17"/>
    </row>
    <row r="73" spans="2:14" ht="15.75" x14ac:dyDescent="0.25">
      <c r="B73" s="43">
        <v>61</v>
      </c>
      <c r="C73" s="26" t="s">
        <v>262</v>
      </c>
      <c r="D73" s="68" t="s">
        <v>77</v>
      </c>
      <c r="E73" s="44" t="s">
        <v>209</v>
      </c>
      <c r="F73" s="60">
        <v>34650</v>
      </c>
      <c r="G73" s="46">
        <f t="shared" si="5"/>
        <v>34650</v>
      </c>
      <c r="H73" s="40"/>
      <c r="I73" s="45" t="s">
        <v>6</v>
      </c>
      <c r="J73" s="42">
        <v>45970</v>
      </c>
      <c r="L73" s="34"/>
      <c r="M73" s="79"/>
      <c r="N73" s="17"/>
    </row>
    <row r="74" spans="2:14" ht="15.75" x14ac:dyDescent="0.25">
      <c r="B74" s="43">
        <v>62</v>
      </c>
      <c r="C74" s="26" t="s">
        <v>16</v>
      </c>
      <c r="D74" s="73" t="s">
        <v>78</v>
      </c>
      <c r="E74" s="44" t="s">
        <v>263</v>
      </c>
      <c r="F74" s="70">
        <v>38924</v>
      </c>
      <c r="G74" s="46">
        <f t="shared" si="5"/>
        <v>38924</v>
      </c>
      <c r="H74" s="40"/>
      <c r="I74" s="45" t="s">
        <v>6</v>
      </c>
      <c r="J74" s="42">
        <v>45970</v>
      </c>
      <c r="L74" s="34"/>
      <c r="M74" s="79"/>
      <c r="N74" s="17"/>
    </row>
    <row r="75" spans="2:14" ht="15.75" x14ac:dyDescent="0.25">
      <c r="B75" s="43">
        <v>63</v>
      </c>
      <c r="C75" s="26" t="s">
        <v>265</v>
      </c>
      <c r="D75" s="68" t="s">
        <v>79</v>
      </c>
      <c r="E75" s="44" t="s">
        <v>264</v>
      </c>
      <c r="F75" s="60">
        <f>549880+276120</f>
        <v>826000</v>
      </c>
      <c r="G75" s="46">
        <f t="shared" si="5"/>
        <v>826000</v>
      </c>
      <c r="H75" s="40"/>
      <c r="I75" s="45" t="s">
        <v>6</v>
      </c>
      <c r="J75" s="42">
        <v>45970</v>
      </c>
      <c r="L75" s="34"/>
      <c r="M75" s="79"/>
      <c r="N75" s="17"/>
    </row>
    <row r="76" spans="2:14" ht="15.75" x14ac:dyDescent="0.25">
      <c r="B76" s="43">
        <v>64</v>
      </c>
      <c r="C76" s="26" t="s">
        <v>267</v>
      </c>
      <c r="D76" s="78" t="s">
        <v>80</v>
      </c>
      <c r="E76" s="44" t="s">
        <v>266</v>
      </c>
      <c r="F76" s="60">
        <v>74776.600000000006</v>
      </c>
      <c r="G76" s="46">
        <f t="shared" si="5"/>
        <v>74776.600000000006</v>
      </c>
      <c r="H76" s="40"/>
      <c r="I76" s="45" t="s">
        <v>6</v>
      </c>
      <c r="J76" s="42">
        <v>45970</v>
      </c>
      <c r="L76" s="34"/>
      <c r="M76" s="79"/>
      <c r="N76" s="17"/>
    </row>
    <row r="77" spans="2:14" ht="31.5" x14ac:dyDescent="0.25">
      <c r="B77" s="43">
        <v>65</v>
      </c>
      <c r="C77" s="26" t="s">
        <v>269</v>
      </c>
      <c r="D77" s="68" t="s">
        <v>81</v>
      </c>
      <c r="E77" s="44" t="s">
        <v>268</v>
      </c>
      <c r="F77" s="60">
        <f>47790+177177+219480+125203.9</f>
        <v>569650.9</v>
      </c>
      <c r="G77" s="46">
        <f t="shared" si="5"/>
        <v>569650.9</v>
      </c>
      <c r="H77" s="40"/>
      <c r="I77" s="45" t="s">
        <v>6</v>
      </c>
      <c r="J77" s="42">
        <v>45970</v>
      </c>
      <c r="L77" s="34"/>
      <c r="M77" s="79"/>
      <c r="N77" s="17"/>
    </row>
    <row r="78" spans="2:14" ht="31.5" x14ac:dyDescent="0.25">
      <c r="B78" s="43">
        <v>66</v>
      </c>
      <c r="C78" s="26" t="s">
        <v>272</v>
      </c>
      <c r="D78" s="68" t="s">
        <v>82</v>
      </c>
      <c r="E78" s="44" t="s">
        <v>270</v>
      </c>
      <c r="F78" s="60">
        <f>425777.13+2285212.82+3665.56+11224.81</f>
        <v>2725880.32</v>
      </c>
      <c r="G78" s="46">
        <f t="shared" si="5"/>
        <v>2725880.32</v>
      </c>
      <c r="H78" s="40"/>
      <c r="I78" s="45" t="s">
        <v>6</v>
      </c>
      <c r="J78" s="42">
        <v>45970</v>
      </c>
      <c r="L78" s="34"/>
      <c r="M78" s="79"/>
      <c r="N78" s="17"/>
    </row>
    <row r="79" spans="2:14" ht="15.75" x14ac:dyDescent="0.25">
      <c r="B79" s="43">
        <v>67</v>
      </c>
      <c r="C79" s="26" t="s">
        <v>273</v>
      </c>
      <c r="D79" s="72" t="s">
        <v>83</v>
      </c>
      <c r="E79" s="44" t="s">
        <v>271</v>
      </c>
      <c r="F79" s="76">
        <v>11800</v>
      </c>
      <c r="G79" s="46">
        <f t="shared" si="5"/>
        <v>11800</v>
      </c>
      <c r="H79" s="40"/>
      <c r="I79" s="45" t="s">
        <v>6</v>
      </c>
      <c r="J79" s="42">
        <v>45970</v>
      </c>
      <c r="L79" s="34"/>
      <c r="M79" s="79"/>
      <c r="N79" s="17"/>
    </row>
    <row r="80" spans="2:14" ht="15.75" x14ac:dyDescent="0.25">
      <c r="B80" s="43">
        <v>68</v>
      </c>
      <c r="C80" s="26" t="s">
        <v>272</v>
      </c>
      <c r="D80" s="73" t="s">
        <v>84</v>
      </c>
      <c r="E80" s="44" t="s">
        <v>241</v>
      </c>
      <c r="F80" s="70">
        <v>296734.43</v>
      </c>
      <c r="G80" s="46">
        <f t="shared" si="5"/>
        <v>296734.43</v>
      </c>
      <c r="H80" s="40"/>
      <c r="I80" s="45" t="s">
        <v>6</v>
      </c>
      <c r="J80" s="42">
        <v>45970</v>
      </c>
      <c r="L80" s="34"/>
      <c r="M80" s="79"/>
      <c r="N80" s="17"/>
    </row>
    <row r="81" spans="2:14" ht="31.5" x14ac:dyDescent="0.25">
      <c r="B81" s="43">
        <v>69</v>
      </c>
      <c r="C81" s="26" t="s">
        <v>275</v>
      </c>
      <c r="D81" s="68" t="s">
        <v>85</v>
      </c>
      <c r="E81" s="44" t="s">
        <v>274</v>
      </c>
      <c r="F81" s="60">
        <f>70800+70800+70800</f>
        <v>212400</v>
      </c>
      <c r="G81" s="46">
        <f t="shared" si="5"/>
        <v>212400</v>
      </c>
      <c r="H81" s="40"/>
      <c r="I81" s="45" t="s">
        <v>6</v>
      </c>
      <c r="J81" s="42">
        <v>45970</v>
      </c>
      <c r="L81" s="34"/>
      <c r="M81" s="79"/>
      <c r="N81" s="17"/>
    </row>
    <row r="82" spans="2:14" ht="15.75" x14ac:dyDescent="0.25">
      <c r="B82" s="43">
        <v>70</v>
      </c>
      <c r="C82" s="26" t="s">
        <v>276</v>
      </c>
      <c r="D82" s="72" t="s">
        <v>86</v>
      </c>
      <c r="E82" s="44">
        <v>45695</v>
      </c>
      <c r="F82" s="76">
        <v>198853.6</v>
      </c>
      <c r="G82" s="46">
        <f t="shared" si="5"/>
        <v>198853.6</v>
      </c>
      <c r="H82" s="40"/>
      <c r="I82" s="45" t="s">
        <v>6</v>
      </c>
      <c r="J82" s="42">
        <v>45970</v>
      </c>
      <c r="L82" s="34"/>
      <c r="M82" s="79"/>
      <c r="N82" s="17"/>
    </row>
    <row r="83" spans="2:14" ht="31.5" x14ac:dyDescent="0.25">
      <c r="B83" s="43">
        <v>71</v>
      </c>
      <c r="C83" s="26" t="s">
        <v>277</v>
      </c>
      <c r="D83" s="73" t="s">
        <v>87</v>
      </c>
      <c r="E83" s="44">
        <v>45811</v>
      </c>
      <c r="F83" s="70">
        <v>84370</v>
      </c>
      <c r="G83" s="46">
        <f t="shared" si="5"/>
        <v>84370</v>
      </c>
      <c r="H83" s="40"/>
      <c r="I83" s="45" t="s">
        <v>6</v>
      </c>
      <c r="J83" s="42">
        <v>45970</v>
      </c>
      <c r="L83" s="34"/>
      <c r="M83" s="79"/>
      <c r="N83" s="17"/>
    </row>
    <row r="84" spans="2:14" ht="31.5" x14ac:dyDescent="0.25">
      <c r="B84" s="43">
        <v>72</v>
      </c>
      <c r="C84" s="26" t="s">
        <v>279</v>
      </c>
      <c r="D84" s="68" t="s">
        <v>88</v>
      </c>
      <c r="E84" s="44" t="s">
        <v>278</v>
      </c>
      <c r="F84" s="60">
        <f>832500+397750+434750</f>
        <v>1665000</v>
      </c>
      <c r="G84" s="46">
        <f t="shared" si="5"/>
        <v>1665000</v>
      </c>
      <c r="H84" s="40"/>
      <c r="I84" s="45" t="s">
        <v>6</v>
      </c>
      <c r="J84" s="42">
        <v>45970</v>
      </c>
      <c r="L84" s="34"/>
      <c r="M84" s="79"/>
      <c r="N84" s="17"/>
    </row>
    <row r="85" spans="2:14" ht="31.5" x14ac:dyDescent="0.25">
      <c r="B85" s="43">
        <v>73</v>
      </c>
      <c r="C85" s="26" t="s">
        <v>280</v>
      </c>
      <c r="D85" s="72" t="s">
        <v>89</v>
      </c>
      <c r="E85" s="44">
        <v>45695</v>
      </c>
      <c r="F85" s="76">
        <v>153400</v>
      </c>
      <c r="G85" s="46">
        <f t="shared" si="5"/>
        <v>153400</v>
      </c>
      <c r="H85" s="40"/>
      <c r="I85" s="45" t="s">
        <v>6</v>
      </c>
      <c r="J85" s="42">
        <v>45970</v>
      </c>
      <c r="L85" s="34"/>
      <c r="M85" s="79"/>
      <c r="N85" s="17"/>
    </row>
    <row r="86" spans="2:14" ht="15.75" x14ac:dyDescent="0.25">
      <c r="B86" s="43">
        <v>74</v>
      </c>
      <c r="C86" s="26" t="s">
        <v>281</v>
      </c>
      <c r="D86" s="68" t="s">
        <v>90</v>
      </c>
      <c r="E86" s="44" t="s">
        <v>282</v>
      </c>
      <c r="F86" s="60">
        <v>21004</v>
      </c>
      <c r="G86" s="46">
        <f t="shared" si="5"/>
        <v>21004</v>
      </c>
      <c r="H86" s="40"/>
      <c r="I86" s="45" t="s">
        <v>6</v>
      </c>
      <c r="J86" s="42">
        <v>45970</v>
      </c>
      <c r="L86" s="34"/>
      <c r="M86" s="79"/>
      <c r="N86" s="17"/>
    </row>
    <row r="87" spans="2:14" ht="15.75" x14ac:dyDescent="0.25">
      <c r="B87" s="43">
        <v>75</v>
      </c>
      <c r="C87" s="26" t="s">
        <v>283</v>
      </c>
      <c r="D87" s="68" t="s">
        <v>91</v>
      </c>
      <c r="E87" s="44">
        <v>45933</v>
      </c>
      <c r="F87" s="60">
        <v>83190</v>
      </c>
      <c r="G87" s="46">
        <f t="shared" si="5"/>
        <v>83190</v>
      </c>
      <c r="H87" s="40"/>
      <c r="I87" s="45" t="s">
        <v>6</v>
      </c>
      <c r="J87" s="42">
        <v>45970</v>
      </c>
      <c r="L87" s="34"/>
      <c r="M87" s="79"/>
      <c r="N87" s="17"/>
    </row>
    <row r="88" spans="2:14" ht="15.75" x14ac:dyDescent="0.25">
      <c r="B88" s="43">
        <v>76</v>
      </c>
      <c r="C88" s="26" t="s">
        <v>284</v>
      </c>
      <c r="D88" s="68" t="s">
        <v>92</v>
      </c>
      <c r="E88" s="44">
        <v>45964</v>
      </c>
      <c r="F88" s="60">
        <v>18960.240000000002</v>
      </c>
      <c r="G88" s="46">
        <f t="shared" si="5"/>
        <v>18960.240000000002</v>
      </c>
      <c r="H88" s="40"/>
      <c r="I88" s="45" t="s">
        <v>6</v>
      </c>
      <c r="J88" s="42">
        <v>46000</v>
      </c>
      <c r="L88" s="34"/>
      <c r="M88" s="79"/>
      <c r="N88" s="17"/>
    </row>
    <row r="89" spans="2:14" ht="15.75" x14ac:dyDescent="0.25">
      <c r="B89" s="43">
        <v>77</v>
      </c>
      <c r="C89" s="26" t="s">
        <v>285</v>
      </c>
      <c r="D89" s="73" t="s">
        <v>55</v>
      </c>
      <c r="E89" s="44">
        <v>45720</v>
      </c>
      <c r="F89" s="70">
        <v>65844</v>
      </c>
      <c r="G89" s="46">
        <f t="shared" si="5"/>
        <v>65844</v>
      </c>
      <c r="H89" s="40"/>
      <c r="I89" s="45" t="s">
        <v>6</v>
      </c>
      <c r="J89" s="42">
        <v>46000</v>
      </c>
      <c r="L89" s="34"/>
      <c r="M89" s="79"/>
      <c r="N89" s="17"/>
    </row>
    <row r="90" spans="2:14" ht="15.75" x14ac:dyDescent="0.25">
      <c r="B90" s="43">
        <v>78</v>
      </c>
      <c r="C90" s="26" t="s">
        <v>287</v>
      </c>
      <c r="D90" s="68" t="s">
        <v>93</v>
      </c>
      <c r="E90" s="44" t="s">
        <v>286</v>
      </c>
      <c r="F90" s="60">
        <f>473373.26+120715.08</f>
        <v>594088.34</v>
      </c>
      <c r="G90" s="46">
        <f t="shared" si="5"/>
        <v>594088.34</v>
      </c>
      <c r="H90" s="40"/>
      <c r="I90" s="45" t="s">
        <v>6</v>
      </c>
      <c r="J90" s="42">
        <v>46000</v>
      </c>
      <c r="L90" s="34"/>
      <c r="M90" s="79"/>
      <c r="N90" s="17"/>
    </row>
    <row r="91" spans="2:14" ht="15.75" x14ac:dyDescent="0.25">
      <c r="B91" s="43">
        <v>79</v>
      </c>
      <c r="C91" s="26" t="s">
        <v>290</v>
      </c>
      <c r="D91" s="72" t="s">
        <v>94</v>
      </c>
      <c r="E91" s="44" t="s">
        <v>289</v>
      </c>
      <c r="F91" s="76">
        <v>9363.2999999999993</v>
      </c>
      <c r="G91" s="46">
        <f t="shared" si="5"/>
        <v>9363.2999999999993</v>
      </c>
      <c r="H91" s="40"/>
      <c r="I91" s="45" t="s">
        <v>6</v>
      </c>
      <c r="J91" s="42">
        <v>46000</v>
      </c>
      <c r="L91" s="34"/>
      <c r="M91" s="79"/>
      <c r="N91" s="17"/>
    </row>
    <row r="92" spans="2:14" ht="15.75" x14ac:dyDescent="0.25">
      <c r="B92" s="43">
        <v>80</v>
      </c>
      <c r="C92" s="26" t="s">
        <v>292</v>
      </c>
      <c r="D92" s="68" t="s">
        <v>95</v>
      </c>
      <c r="E92" s="44" t="s">
        <v>291</v>
      </c>
      <c r="F92" s="60">
        <v>19470</v>
      </c>
      <c r="G92" s="46">
        <f t="shared" si="5"/>
        <v>19470</v>
      </c>
      <c r="H92" s="40"/>
      <c r="I92" s="45" t="s">
        <v>6</v>
      </c>
      <c r="J92" s="42">
        <v>46000</v>
      </c>
      <c r="L92" s="34"/>
      <c r="M92" s="79"/>
      <c r="N92" s="17"/>
    </row>
    <row r="93" spans="2:14" ht="15.75" x14ac:dyDescent="0.25">
      <c r="B93" s="43">
        <v>81</v>
      </c>
      <c r="C93" s="26" t="s">
        <v>294</v>
      </c>
      <c r="D93" s="68" t="s">
        <v>96</v>
      </c>
      <c r="E93" s="44" t="s">
        <v>293</v>
      </c>
      <c r="F93" s="60">
        <v>371700</v>
      </c>
      <c r="G93" s="46">
        <f t="shared" si="5"/>
        <v>371700</v>
      </c>
      <c r="H93" s="40"/>
      <c r="I93" s="45" t="s">
        <v>6</v>
      </c>
      <c r="J93" s="42">
        <v>46000</v>
      </c>
      <c r="L93" s="34"/>
      <c r="M93" s="79"/>
      <c r="N93" s="17"/>
    </row>
    <row r="94" spans="2:14" ht="15.75" x14ac:dyDescent="0.25">
      <c r="B94" s="43">
        <v>82</v>
      </c>
      <c r="C94" s="26" t="s">
        <v>295</v>
      </c>
      <c r="D94" s="68" t="s">
        <v>97</v>
      </c>
      <c r="E94" s="44" t="s">
        <v>271</v>
      </c>
      <c r="F94" s="60">
        <v>380000</v>
      </c>
      <c r="G94" s="46">
        <f t="shared" si="5"/>
        <v>380000</v>
      </c>
      <c r="H94" s="40"/>
      <c r="I94" s="45" t="s">
        <v>6</v>
      </c>
      <c r="J94" s="42">
        <v>46000</v>
      </c>
      <c r="L94" s="34"/>
      <c r="M94" s="79"/>
      <c r="N94" s="17"/>
    </row>
    <row r="95" spans="2:14" ht="15.75" x14ac:dyDescent="0.25">
      <c r="B95" s="43">
        <v>83</v>
      </c>
      <c r="C95" s="26" t="s">
        <v>296</v>
      </c>
      <c r="D95" s="68" t="s">
        <v>98</v>
      </c>
      <c r="E95" s="44" t="s">
        <v>288</v>
      </c>
      <c r="F95" s="60">
        <v>1500450</v>
      </c>
      <c r="G95" s="46">
        <f t="shared" si="5"/>
        <v>1500450</v>
      </c>
      <c r="H95" s="40"/>
      <c r="I95" s="45" t="s">
        <v>6</v>
      </c>
      <c r="J95" s="42">
        <v>46000</v>
      </c>
      <c r="L95" s="34"/>
      <c r="M95" s="79"/>
      <c r="N95" s="17"/>
    </row>
    <row r="96" spans="2:14" ht="15.75" x14ac:dyDescent="0.25">
      <c r="B96" s="43">
        <v>84</v>
      </c>
      <c r="C96" s="26" t="s">
        <v>297</v>
      </c>
      <c r="D96" s="68" t="s">
        <v>99</v>
      </c>
      <c r="E96" s="44" t="s">
        <v>198</v>
      </c>
      <c r="F96" s="60">
        <v>4117.0200000000004</v>
      </c>
      <c r="G96" s="46">
        <f t="shared" si="5"/>
        <v>4117.0200000000004</v>
      </c>
      <c r="H96" s="40"/>
      <c r="I96" s="45" t="s">
        <v>6</v>
      </c>
      <c r="J96" s="42">
        <v>46000</v>
      </c>
      <c r="L96" s="34"/>
      <c r="M96" s="79"/>
      <c r="N96" s="17"/>
    </row>
    <row r="97" spans="2:14" ht="15.75" x14ac:dyDescent="0.25">
      <c r="B97" s="43">
        <v>85</v>
      </c>
      <c r="C97" s="26" t="s">
        <v>298</v>
      </c>
      <c r="D97" s="68" t="s">
        <v>100</v>
      </c>
      <c r="E97" s="44" t="s">
        <v>198</v>
      </c>
      <c r="F97" s="60">
        <v>229600</v>
      </c>
      <c r="G97" s="46">
        <f t="shared" si="5"/>
        <v>229600</v>
      </c>
      <c r="H97" s="40"/>
      <c r="I97" s="45" t="s">
        <v>6</v>
      </c>
      <c r="J97" s="42">
        <v>46000</v>
      </c>
      <c r="L97" s="34"/>
      <c r="M97" s="79"/>
      <c r="N97" s="17"/>
    </row>
    <row r="98" spans="2:14" ht="15.75" x14ac:dyDescent="0.25">
      <c r="B98" s="43">
        <v>86</v>
      </c>
      <c r="C98" s="26" t="s">
        <v>299</v>
      </c>
      <c r="D98" s="68" t="s">
        <v>101</v>
      </c>
      <c r="E98" s="44" t="s">
        <v>300</v>
      </c>
      <c r="F98" s="60">
        <v>261000</v>
      </c>
      <c r="G98" s="46">
        <f t="shared" si="5"/>
        <v>261000</v>
      </c>
      <c r="H98" s="40"/>
      <c r="I98" s="45" t="s">
        <v>6</v>
      </c>
      <c r="J98" s="42">
        <v>46000</v>
      </c>
      <c r="L98" s="34"/>
      <c r="M98" s="79"/>
      <c r="N98" s="17"/>
    </row>
    <row r="99" spans="2:14" ht="31.5" x14ac:dyDescent="0.25">
      <c r="B99" s="43">
        <v>87</v>
      </c>
      <c r="C99" s="26" t="s">
        <v>301</v>
      </c>
      <c r="D99" s="68" t="s">
        <v>102</v>
      </c>
      <c r="E99" s="44">
        <v>45695</v>
      </c>
      <c r="F99" s="60">
        <v>263140</v>
      </c>
      <c r="G99" s="46">
        <f t="shared" si="5"/>
        <v>263140</v>
      </c>
      <c r="H99" s="40"/>
      <c r="I99" s="45" t="s">
        <v>6</v>
      </c>
      <c r="J99" s="42">
        <v>46000</v>
      </c>
      <c r="L99" s="34"/>
      <c r="M99" s="79"/>
      <c r="N99" s="17"/>
    </row>
    <row r="100" spans="2:14" ht="15.75" x14ac:dyDescent="0.25">
      <c r="B100" s="43">
        <v>88</v>
      </c>
      <c r="C100" s="26" t="s">
        <v>302</v>
      </c>
      <c r="D100" s="68" t="s">
        <v>103</v>
      </c>
      <c r="E100" s="44">
        <v>45905</v>
      </c>
      <c r="F100" s="60">
        <v>670594</v>
      </c>
      <c r="G100" s="46">
        <f t="shared" si="5"/>
        <v>670594</v>
      </c>
      <c r="H100" s="40">
        <f t="shared" si="1"/>
        <v>0</v>
      </c>
      <c r="I100" s="45" t="s">
        <v>6</v>
      </c>
      <c r="J100" s="42">
        <v>46000</v>
      </c>
      <c r="L100" s="34"/>
      <c r="M100" s="79"/>
      <c r="N100" s="17"/>
    </row>
    <row r="101" spans="2:14" ht="15.75" x14ac:dyDescent="0.25">
      <c r="B101" s="43">
        <v>89</v>
      </c>
      <c r="C101" s="26" t="s">
        <v>303</v>
      </c>
      <c r="D101" s="68" t="s">
        <v>104</v>
      </c>
      <c r="E101" s="44" t="s">
        <v>304</v>
      </c>
      <c r="F101" s="60">
        <v>210000</v>
      </c>
      <c r="G101" s="46">
        <f t="shared" si="5"/>
        <v>210000</v>
      </c>
      <c r="H101" s="40"/>
      <c r="I101" s="45" t="s">
        <v>6</v>
      </c>
      <c r="J101" s="42">
        <v>46000</v>
      </c>
      <c r="L101" s="34"/>
      <c r="M101" s="79"/>
      <c r="N101" s="17"/>
    </row>
    <row r="102" spans="2:14" ht="15.75" x14ac:dyDescent="0.25">
      <c r="B102" s="43">
        <v>90</v>
      </c>
      <c r="C102" s="26" t="s">
        <v>305</v>
      </c>
      <c r="D102" s="68" t="s">
        <v>105</v>
      </c>
      <c r="E102" s="44" t="s">
        <v>282</v>
      </c>
      <c r="F102" s="60">
        <v>265700.59999999998</v>
      </c>
      <c r="G102" s="46">
        <f t="shared" si="5"/>
        <v>265700.59999999998</v>
      </c>
      <c r="H102" s="40"/>
      <c r="I102" s="45" t="s">
        <v>6</v>
      </c>
      <c r="J102" s="42">
        <v>46000</v>
      </c>
      <c r="L102" s="34"/>
      <c r="M102" s="79"/>
      <c r="N102" s="17"/>
    </row>
    <row r="103" spans="2:14" ht="15.75" x14ac:dyDescent="0.25">
      <c r="B103" s="43">
        <v>91</v>
      </c>
      <c r="C103" s="26" t="s">
        <v>306</v>
      </c>
      <c r="D103" s="68" t="s">
        <v>96</v>
      </c>
      <c r="E103" s="44">
        <v>45874</v>
      </c>
      <c r="F103" s="60">
        <v>84370</v>
      </c>
      <c r="G103" s="46">
        <f t="shared" si="5"/>
        <v>84370</v>
      </c>
      <c r="H103" s="40"/>
      <c r="I103" s="45" t="s">
        <v>6</v>
      </c>
      <c r="J103" s="42" t="s">
        <v>106</v>
      </c>
      <c r="L103" s="34"/>
      <c r="M103" s="79"/>
      <c r="N103" s="17"/>
    </row>
    <row r="104" spans="2:14" ht="15.75" x14ac:dyDescent="0.25">
      <c r="B104" s="43">
        <v>92</v>
      </c>
      <c r="C104" s="26" t="s">
        <v>307</v>
      </c>
      <c r="D104" s="68" t="s">
        <v>107</v>
      </c>
      <c r="E104" s="44">
        <v>45845</v>
      </c>
      <c r="F104" s="60">
        <v>263140</v>
      </c>
      <c r="G104" s="46">
        <f t="shared" si="5"/>
        <v>263140</v>
      </c>
      <c r="H104" s="40"/>
      <c r="I104" s="45" t="s">
        <v>6</v>
      </c>
      <c r="J104" s="42" t="s">
        <v>106</v>
      </c>
      <c r="L104" s="34"/>
      <c r="M104" s="79"/>
      <c r="N104" s="17"/>
    </row>
    <row r="105" spans="2:14" ht="15.75" x14ac:dyDescent="0.25">
      <c r="B105" s="43">
        <v>93</v>
      </c>
      <c r="C105" s="26" t="s">
        <v>309</v>
      </c>
      <c r="D105" s="73" t="s">
        <v>108</v>
      </c>
      <c r="E105" s="44" t="s">
        <v>308</v>
      </c>
      <c r="F105" s="70">
        <v>1338120</v>
      </c>
      <c r="G105" s="46">
        <f t="shared" si="5"/>
        <v>1338120</v>
      </c>
      <c r="H105" s="40"/>
      <c r="I105" s="45" t="s">
        <v>6</v>
      </c>
      <c r="J105" s="42" t="s">
        <v>106</v>
      </c>
      <c r="L105" s="34"/>
      <c r="M105" s="79"/>
      <c r="N105" s="17"/>
    </row>
    <row r="106" spans="2:14" ht="94.5" x14ac:dyDescent="0.25">
      <c r="B106" s="43">
        <v>94</v>
      </c>
      <c r="C106" s="26" t="s">
        <v>311</v>
      </c>
      <c r="D106" s="68" t="s">
        <v>109</v>
      </c>
      <c r="E106" s="44" t="s">
        <v>310</v>
      </c>
      <c r="F106" s="60">
        <f>33756.2+53490.1+131458.2+129145.4+70450.2+66946.2+107396+68921+56644.8+79096+66496+57547</f>
        <v>921347.10000000009</v>
      </c>
      <c r="G106" s="46">
        <f t="shared" si="5"/>
        <v>921347.10000000009</v>
      </c>
      <c r="H106" s="40"/>
      <c r="I106" s="45" t="s">
        <v>6</v>
      </c>
      <c r="J106" s="42" t="s">
        <v>106</v>
      </c>
      <c r="L106" s="80"/>
      <c r="M106" s="79"/>
      <c r="N106" s="17"/>
    </row>
    <row r="107" spans="2:14" ht="15.75" x14ac:dyDescent="0.25">
      <c r="B107" s="43">
        <v>95</v>
      </c>
      <c r="C107" s="26" t="s">
        <v>313</v>
      </c>
      <c r="D107" s="78" t="s">
        <v>111</v>
      </c>
      <c r="E107" s="44" t="s">
        <v>312</v>
      </c>
      <c r="F107" s="77">
        <v>39235</v>
      </c>
      <c r="G107" s="46">
        <f t="shared" si="5"/>
        <v>39235</v>
      </c>
      <c r="H107" s="40"/>
      <c r="I107" s="45" t="s">
        <v>6</v>
      </c>
      <c r="J107" s="42" t="s">
        <v>110</v>
      </c>
      <c r="L107" s="80"/>
      <c r="M107" s="79"/>
      <c r="N107" s="17"/>
    </row>
    <row r="108" spans="2:14" ht="47.25" x14ac:dyDescent="0.25">
      <c r="B108" s="43">
        <v>96</v>
      </c>
      <c r="C108" s="26" t="s">
        <v>315</v>
      </c>
      <c r="D108" s="68" t="s">
        <v>112</v>
      </c>
      <c r="E108" s="44" t="s">
        <v>314</v>
      </c>
      <c r="F108" s="60">
        <f>85207.8+58764+58764+9794+32320.2</f>
        <v>244850</v>
      </c>
      <c r="G108" s="46">
        <f t="shared" si="5"/>
        <v>244850</v>
      </c>
      <c r="H108" s="40"/>
      <c r="I108" s="45" t="s">
        <v>6</v>
      </c>
      <c r="J108" s="42" t="s">
        <v>110</v>
      </c>
      <c r="L108" s="80"/>
      <c r="M108" s="79"/>
      <c r="N108" s="17"/>
    </row>
    <row r="109" spans="2:14" ht="15.75" x14ac:dyDescent="0.25">
      <c r="B109" s="43">
        <v>97</v>
      </c>
      <c r="C109" s="26" t="s">
        <v>316</v>
      </c>
      <c r="D109" s="72" t="s">
        <v>113</v>
      </c>
      <c r="E109" s="44">
        <v>45841</v>
      </c>
      <c r="F109" s="76">
        <v>96000</v>
      </c>
      <c r="G109" s="46">
        <f t="shared" si="5"/>
        <v>96000</v>
      </c>
      <c r="H109" s="40"/>
      <c r="I109" s="45" t="s">
        <v>6</v>
      </c>
      <c r="J109" s="42" t="s">
        <v>110</v>
      </c>
      <c r="L109" s="80"/>
      <c r="M109" s="79"/>
      <c r="N109" s="17"/>
    </row>
    <row r="110" spans="2:14" ht="15.75" x14ac:dyDescent="0.25">
      <c r="B110" s="43">
        <v>98</v>
      </c>
      <c r="C110" s="26" t="s">
        <v>317</v>
      </c>
      <c r="D110" s="68" t="s">
        <v>114</v>
      </c>
      <c r="E110" s="44" t="s">
        <v>218</v>
      </c>
      <c r="F110" s="60">
        <v>9887384.7300000004</v>
      </c>
      <c r="G110" s="46">
        <f t="shared" si="5"/>
        <v>9887384.7300000004</v>
      </c>
      <c r="H110" s="40"/>
      <c r="I110" s="45" t="s">
        <v>6</v>
      </c>
      <c r="J110" s="42" t="s">
        <v>115</v>
      </c>
      <c r="L110" s="80"/>
      <c r="M110" s="79"/>
      <c r="N110" s="17"/>
    </row>
    <row r="111" spans="2:14" ht="15.75" x14ac:dyDescent="0.25">
      <c r="B111" s="43">
        <v>99</v>
      </c>
      <c r="C111" s="26" t="s">
        <v>318</v>
      </c>
      <c r="D111" s="68" t="s">
        <v>117</v>
      </c>
      <c r="E111" s="44">
        <v>45846</v>
      </c>
      <c r="F111" s="60">
        <v>69678</v>
      </c>
      <c r="G111" s="46">
        <f t="shared" si="5"/>
        <v>69678</v>
      </c>
      <c r="H111" s="40"/>
      <c r="I111" s="45" t="s">
        <v>6</v>
      </c>
      <c r="J111" s="42" t="s">
        <v>116</v>
      </c>
      <c r="L111" s="80"/>
      <c r="M111" s="79"/>
      <c r="N111" s="17"/>
    </row>
    <row r="112" spans="2:14" ht="15.75" x14ac:dyDescent="0.25">
      <c r="B112" s="43">
        <v>100</v>
      </c>
      <c r="C112" s="26" t="s">
        <v>319</v>
      </c>
      <c r="D112" s="68" t="s">
        <v>118</v>
      </c>
      <c r="E112" s="44" t="s">
        <v>248</v>
      </c>
      <c r="F112" s="60">
        <v>158356</v>
      </c>
      <c r="G112" s="46">
        <f t="shared" si="5"/>
        <v>158356</v>
      </c>
      <c r="H112" s="40"/>
      <c r="I112" s="45" t="s">
        <v>6</v>
      </c>
      <c r="J112" s="42" t="s">
        <v>116</v>
      </c>
      <c r="L112" s="80"/>
      <c r="M112" s="79"/>
      <c r="N112" s="17"/>
    </row>
    <row r="113" spans="2:14" ht="15.75" x14ac:dyDescent="0.25">
      <c r="B113" s="43">
        <v>101</v>
      </c>
      <c r="C113" s="26" t="s">
        <v>320</v>
      </c>
      <c r="D113" s="68" t="s">
        <v>119</v>
      </c>
      <c r="E113" s="44" t="s">
        <v>248</v>
      </c>
      <c r="F113" s="60">
        <v>16402</v>
      </c>
      <c r="G113" s="46">
        <f t="shared" si="5"/>
        <v>16402</v>
      </c>
      <c r="H113" s="40"/>
      <c r="I113" s="45" t="s">
        <v>6</v>
      </c>
      <c r="J113" s="42" t="s">
        <v>116</v>
      </c>
      <c r="L113" s="80"/>
      <c r="M113" s="79"/>
      <c r="N113" s="17"/>
    </row>
    <row r="114" spans="2:14" ht="15.75" x14ac:dyDescent="0.25">
      <c r="B114" s="43">
        <v>102</v>
      </c>
      <c r="C114" s="26" t="s">
        <v>322</v>
      </c>
      <c r="D114" s="68" t="s">
        <v>120</v>
      </c>
      <c r="E114" s="44" t="s">
        <v>321</v>
      </c>
      <c r="F114" s="60">
        <v>43660</v>
      </c>
      <c r="G114" s="46">
        <f t="shared" si="5"/>
        <v>43660</v>
      </c>
      <c r="H114" s="40"/>
      <c r="I114" s="45" t="s">
        <v>6</v>
      </c>
      <c r="J114" s="42" t="s">
        <v>116</v>
      </c>
      <c r="L114" s="80"/>
      <c r="M114" s="79"/>
      <c r="N114" s="17"/>
    </row>
    <row r="115" spans="2:14" ht="15.75" x14ac:dyDescent="0.25">
      <c r="B115" s="43">
        <v>103</v>
      </c>
      <c r="C115" s="26" t="s">
        <v>296</v>
      </c>
      <c r="D115" s="73" t="s">
        <v>121</v>
      </c>
      <c r="E115" s="44" t="s">
        <v>323</v>
      </c>
      <c r="F115" s="70">
        <v>301008</v>
      </c>
      <c r="G115" s="46">
        <f t="shared" si="5"/>
        <v>301008</v>
      </c>
      <c r="H115" s="40"/>
      <c r="I115" s="45" t="s">
        <v>6</v>
      </c>
      <c r="J115" s="42" t="s">
        <v>116</v>
      </c>
      <c r="L115" s="80"/>
      <c r="M115" s="79"/>
      <c r="N115" s="17"/>
    </row>
    <row r="116" spans="2:14" ht="15.75" x14ac:dyDescent="0.25">
      <c r="B116" s="43">
        <v>104</v>
      </c>
      <c r="C116" s="26" t="s">
        <v>325</v>
      </c>
      <c r="D116" s="68" t="s">
        <v>122</v>
      </c>
      <c r="E116" s="44" t="s">
        <v>324</v>
      </c>
      <c r="F116" s="60">
        <f>2067000.1+319780</f>
        <v>2386780.1</v>
      </c>
      <c r="G116" s="46">
        <f t="shared" si="5"/>
        <v>2386780.1</v>
      </c>
      <c r="H116" s="40"/>
      <c r="I116" s="45" t="s">
        <v>6</v>
      </c>
      <c r="J116" s="42" t="s">
        <v>116</v>
      </c>
      <c r="L116" s="80"/>
      <c r="M116" s="79"/>
      <c r="N116" s="17"/>
    </row>
    <row r="117" spans="2:14" ht="15.75" x14ac:dyDescent="0.25">
      <c r="B117" s="43">
        <v>105</v>
      </c>
      <c r="C117" s="26" t="s">
        <v>327</v>
      </c>
      <c r="D117" s="68" t="s">
        <v>123</v>
      </c>
      <c r="E117" s="44" t="s">
        <v>326</v>
      </c>
      <c r="F117" s="60">
        <f>112500+112500</f>
        <v>225000</v>
      </c>
      <c r="G117" s="46">
        <f t="shared" si="5"/>
        <v>225000</v>
      </c>
      <c r="H117" s="40"/>
      <c r="I117" s="45" t="s">
        <v>6</v>
      </c>
      <c r="J117" s="42" t="s">
        <v>116</v>
      </c>
      <c r="L117" s="80"/>
      <c r="M117" s="79"/>
      <c r="N117" s="17"/>
    </row>
    <row r="118" spans="2:14" ht="31.5" x14ac:dyDescent="0.25">
      <c r="B118" s="43">
        <v>106</v>
      </c>
      <c r="C118" s="26" t="s">
        <v>329</v>
      </c>
      <c r="D118" s="68" t="s">
        <v>124</v>
      </c>
      <c r="E118" s="44" t="s">
        <v>328</v>
      </c>
      <c r="F118" s="60">
        <f>39506.4+162415.2</f>
        <v>201921.6</v>
      </c>
      <c r="G118" s="46">
        <f t="shared" si="5"/>
        <v>201921.6</v>
      </c>
      <c r="H118" s="40"/>
      <c r="I118" s="45" t="s">
        <v>6</v>
      </c>
      <c r="J118" s="42" t="s">
        <v>116</v>
      </c>
      <c r="L118" s="34"/>
      <c r="M118" s="79"/>
      <c r="N118" s="17"/>
    </row>
    <row r="119" spans="2:14" ht="31.5" x14ac:dyDescent="0.25">
      <c r="B119" s="43">
        <v>107</v>
      </c>
      <c r="C119" s="26" t="s">
        <v>331</v>
      </c>
      <c r="D119" s="68" t="s">
        <v>125</v>
      </c>
      <c r="E119" s="44" t="s">
        <v>330</v>
      </c>
      <c r="F119" s="60">
        <f>1005933.11+478027.87+2086.1+986696.74</f>
        <v>2472743.8200000003</v>
      </c>
      <c r="G119" s="46">
        <f t="shared" si="5"/>
        <v>2472743.8200000003</v>
      </c>
      <c r="H119" s="40"/>
      <c r="I119" s="45" t="s">
        <v>6</v>
      </c>
      <c r="J119" s="42" t="s">
        <v>116</v>
      </c>
      <c r="L119" s="34"/>
      <c r="M119" s="79"/>
      <c r="N119" s="17"/>
    </row>
    <row r="120" spans="2:14" ht="31.5" x14ac:dyDescent="0.25">
      <c r="B120" s="43">
        <v>108</v>
      </c>
      <c r="C120" s="26" t="s">
        <v>333</v>
      </c>
      <c r="D120" s="68" t="s">
        <v>126</v>
      </c>
      <c r="E120" s="44" t="s">
        <v>332</v>
      </c>
      <c r="F120" s="60">
        <f>38177.92+119585.1</f>
        <v>157763.02000000002</v>
      </c>
      <c r="G120" s="46">
        <f t="shared" si="5"/>
        <v>157763.02000000002</v>
      </c>
      <c r="H120" s="40"/>
      <c r="I120" s="45" t="s">
        <v>6</v>
      </c>
      <c r="J120" s="42" t="s">
        <v>116</v>
      </c>
      <c r="L120" s="34"/>
      <c r="M120" s="79"/>
      <c r="N120" s="17"/>
    </row>
    <row r="121" spans="2:14" ht="31.5" x14ac:dyDescent="0.25">
      <c r="B121" s="43">
        <v>109</v>
      </c>
      <c r="C121" s="26" t="s">
        <v>335</v>
      </c>
      <c r="D121" s="68" t="s">
        <v>127</v>
      </c>
      <c r="E121" s="44" t="s">
        <v>334</v>
      </c>
      <c r="F121" s="60">
        <f>140651.28+390698+390698</f>
        <v>922047.28</v>
      </c>
      <c r="G121" s="46">
        <f t="shared" si="5"/>
        <v>922047.28</v>
      </c>
      <c r="H121" s="40"/>
      <c r="I121" s="45" t="s">
        <v>6</v>
      </c>
      <c r="J121" s="42" t="s">
        <v>116</v>
      </c>
      <c r="L121" s="34"/>
      <c r="M121" s="79"/>
      <c r="N121" s="17"/>
    </row>
    <row r="122" spans="2:14" ht="15.75" x14ac:dyDescent="0.25">
      <c r="B122" s="43">
        <v>110</v>
      </c>
      <c r="C122" s="26" t="s">
        <v>296</v>
      </c>
      <c r="D122" s="68" t="s">
        <v>128</v>
      </c>
      <c r="E122" s="44" t="s">
        <v>336</v>
      </c>
      <c r="F122" s="60">
        <f>204600+306900</f>
        <v>511500</v>
      </c>
      <c r="G122" s="46">
        <f t="shared" si="5"/>
        <v>511500</v>
      </c>
      <c r="H122" s="40"/>
      <c r="I122" s="45" t="s">
        <v>6</v>
      </c>
      <c r="J122" s="42" t="s">
        <v>116</v>
      </c>
      <c r="L122" s="34"/>
      <c r="M122" s="79"/>
      <c r="N122" s="17"/>
    </row>
    <row r="123" spans="2:14" ht="15.75" x14ac:dyDescent="0.25">
      <c r="B123" s="43">
        <v>111</v>
      </c>
      <c r="C123" s="26" t="s">
        <v>335</v>
      </c>
      <c r="D123" s="78" t="s">
        <v>129</v>
      </c>
      <c r="E123" s="44">
        <v>45994</v>
      </c>
      <c r="F123" s="77">
        <v>378603</v>
      </c>
      <c r="G123" s="46">
        <f t="shared" si="5"/>
        <v>378603</v>
      </c>
      <c r="H123" s="40"/>
      <c r="I123" s="45" t="s">
        <v>6</v>
      </c>
      <c r="J123" s="42" t="s">
        <v>116</v>
      </c>
      <c r="L123" s="34"/>
      <c r="M123" s="79"/>
      <c r="N123" s="17"/>
    </row>
    <row r="124" spans="2:14" ht="31.5" x14ac:dyDescent="0.25">
      <c r="B124" s="43">
        <v>112</v>
      </c>
      <c r="C124" s="26" t="s">
        <v>331</v>
      </c>
      <c r="D124" s="68" t="s">
        <v>130</v>
      </c>
      <c r="E124" s="44" t="s">
        <v>337</v>
      </c>
      <c r="F124" s="60">
        <f>64533.4+54193.75+70398.72</f>
        <v>189125.87</v>
      </c>
      <c r="G124" s="46">
        <f t="shared" si="5"/>
        <v>189125.87</v>
      </c>
      <c r="H124" s="40"/>
      <c r="I124" s="45" t="s">
        <v>6</v>
      </c>
      <c r="J124" s="42" t="s">
        <v>116</v>
      </c>
      <c r="L124" s="34"/>
      <c r="M124" s="79"/>
      <c r="N124" s="17"/>
    </row>
    <row r="125" spans="2:14" ht="63" x14ac:dyDescent="0.25">
      <c r="B125" s="43">
        <v>113</v>
      </c>
      <c r="C125" s="26" t="s">
        <v>339</v>
      </c>
      <c r="D125" s="68" t="s">
        <v>132</v>
      </c>
      <c r="E125" s="44" t="s">
        <v>338</v>
      </c>
      <c r="F125" s="60">
        <f>29088.53+172409.47+141735.83+37779.21+185622.81+223119.72+220750.07+221705.38</f>
        <v>1232211.02</v>
      </c>
      <c r="G125" s="46">
        <f t="shared" si="5"/>
        <v>1232211.02</v>
      </c>
      <c r="H125" s="40"/>
      <c r="I125" s="45" t="s">
        <v>6</v>
      </c>
      <c r="J125" s="42" t="s">
        <v>131</v>
      </c>
      <c r="L125" s="34"/>
      <c r="M125" s="79"/>
      <c r="N125" s="17"/>
    </row>
    <row r="126" spans="2:14" ht="31.5" x14ac:dyDescent="0.25">
      <c r="B126" s="43">
        <v>114</v>
      </c>
      <c r="C126" s="26" t="s">
        <v>331</v>
      </c>
      <c r="D126" s="68" t="s">
        <v>133</v>
      </c>
      <c r="E126" s="44" t="s">
        <v>340</v>
      </c>
      <c r="F126" s="60">
        <f>78687+102365.87+69459.49</f>
        <v>250512.36</v>
      </c>
      <c r="G126" s="46">
        <f t="shared" si="5"/>
        <v>250512.36</v>
      </c>
      <c r="H126" s="40"/>
      <c r="I126" s="45" t="s">
        <v>6</v>
      </c>
      <c r="J126" s="42" t="s">
        <v>131</v>
      </c>
      <c r="L126" s="34"/>
      <c r="M126" s="79"/>
      <c r="N126" s="17"/>
    </row>
    <row r="127" spans="2:14" ht="31.5" x14ac:dyDescent="0.25">
      <c r="B127" s="43">
        <v>115</v>
      </c>
      <c r="C127" s="26" t="s">
        <v>342</v>
      </c>
      <c r="D127" s="68" t="s">
        <v>134</v>
      </c>
      <c r="E127" s="44" t="s">
        <v>341</v>
      </c>
      <c r="F127" s="60">
        <f>71331+10974+109740+329220</f>
        <v>521265</v>
      </c>
      <c r="G127" s="46">
        <f t="shared" si="5"/>
        <v>521265</v>
      </c>
      <c r="H127" s="40"/>
      <c r="I127" s="45" t="s">
        <v>6</v>
      </c>
      <c r="J127" s="42" t="s">
        <v>131</v>
      </c>
      <c r="L127" s="80"/>
      <c r="M127" s="79"/>
      <c r="N127" s="17"/>
    </row>
    <row r="128" spans="2:14" ht="15.75" x14ac:dyDescent="0.25">
      <c r="B128" s="43">
        <v>116</v>
      </c>
      <c r="C128" s="26" t="s">
        <v>344</v>
      </c>
      <c r="D128" s="78" t="s">
        <v>135</v>
      </c>
      <c r="E128" s="44" t="s">
        <v>343</v>
      </c>
      <c r="F128" s="60">
        <v>40908.400000000001</v>
      </c>
      <c r="G128" s="46">
        <f t="shared" si="5"/>
        <v>40908.400000000001</v>
      </c>
      <c r="H128" s="40"/>
      <c r="I128" s="45" t="s">
        <v>6</v>
      </c>
      <c r="J128" s="42" t="s">
        <v>131</v>
      </c>
      <c r="L128" s="80"/>
      <c r="M128" s="79"/>
      <c r="N128" s="17"/>
    </row>
    <row r="129" spans="2:14" ht="94.5" x14ac:dyDescent="0.25">
      <c r="B129" s="43">
        <v>117</v>
      </c>
      <c r="C129" s="26" t="s">
        <v>230</v>
      </c>
      <c r="D129" s="68" t="s">
        <v>137</v>
      </c>
      <c r="E129" s="44" t="s">
        <v>345</v>
      </c>
      <c r="F129" s="60">
        <f>3375+2700+2700+7440+3480+5760+2700+6000+5100+4320+2700</f>
        <v>46275</v>
      </c>
      <c r="G129" s="46">
        <f t="shared" si="5"/>
        <v>46275</v>
      </c>
      <c r="H129" s="40"/>
      <c r="I129" s="45" t="s">
        <v>6</v>
      </c>
      <c r="J129" s="42" t="s">
        <v>136</v>
      </c>
      <c r="L129" s="80"/>
      <c r="M129" s="79"/>
      <c r="N129" s="17"/>
    </row>
    <row r="130" spans="2:14" ht="31.5" x14ac:dyDescent="0.25">
      <c r="B130" s="43">
        <v>118</v>
      </c>
      <c r="C130" s="26" t="s">
        <v>331</v>
      </c>
      <c r="D130" s="68" t="s">
        <v>138</v>
      </c>
      <c r="E130" s="44" t="s">
        <v>346</v>
      </c>
      <c r="F130" s="60">
        <f>331709.48+364855.25+90605.66+81529.27</f>
        <v>868699.66</v>
      </c>
      <c r="G130" s="46">
        <f t="shared" si="5"/>
        <v>868699.66</v>
      </c>
      <c r="H130" s="40"/>
      <c r="I130" s="45" t="s">
        <v>6</v>
      </c>
      <c r="J130" s="42" t="s">
        <v>136</v>
      </c>
      <c r="L130" s="80"/>
      <c r="M130" s="79"/>
      <c r="N130" s="17"/>
    </row>
    <row r="131" spans="2:14" ht="47.25" x14ac:dyDescent="0.25">
      <c r="B131" s="43">
        <v>119</v>
      </c>
      <c r="C131" s="26" t="s">
        <v>331</v>
      </c>
      <c r="D131" s="68" t="s">
        <v>139</v>
      </c>
      <c r="E131" s="44" t="s">
        <v>347</v>
      </c>
      <c r="F131" s="60">
        <f>8476.65+78687+272398.8+716970.78+132682.21</f>
        <v>1209215.44</v>
      </c>
      <c r="G131" s="46">
        <f t="shared" si="5"/>
        <v>1209215.44</v>
      </c>
      <c r="H131" s="40"/>
      <c r="I131" s="45" t="s">
        <v>6</v>
      </c>
      <c r="J131" s="42" t="s">
        <v>136</v>
      </c>
      <c r="L131" s="80"/>
      <c r="M131" s="79"/>
      <c r="N131" s="17"/>
    </row>
    <row r="132" spans="2:14" ht="15.75" x14ac:dyDescent="0.25">
      <c r="B132" s="43">
        <v>120</v>
      </c>
      <c r="C132" s="26" t="s">
        <v>348</v>
      </c>
      <c r="D132" s="72" t="s">
        <v>140</v>
      </c>
      <c r="E132" s="44" t="s">
        <v>227</v>
      </c>
      <c r="F132" s="76">
        <v>173006.9</v>
      </c>
      <c r="G132" s="46">
        <f t="shared" si="5"/>
        <v>173006.9</v>
      </c>
      <c r="H132" s="40"/>
      <c r="I132" s="45" t="s">
        <v>6</v>
      </c>
      <c r="J132" s="42" t="s">
        <v>136</v>
      </c>
      <c r="L132" s="80"/>
      <c r="M132" s="79"/>
      <c r="N132" s="17"/>
    </row>
    <row r="133" spans="2:14" ht="15.75" x14ac:dyDescent="0.25">
      <c r="B133" s="43">
        <v>121</v>
      </c>
      <c r="C133" s="26" t="s">
        <v>349</v>
      </c>
      <c r="D133" s="68" t="s">
        <v>141</v>
      </c>
      <c r="E133" s="44" t="s">
        <v>250</v>
      </c>
      <c r="F133" s="60">
        <v>113666.66</v>
      </c>
      <c r="G133" s="46">
        <f t="shared" si="5"/>
        <v>113666.66</v>
      </c>
      <c r="H133" s="40"/>
      <c r="I133" s="45" t="s">
        <v>6</v>
      </c>
      <c r="J133" s="42" t="s">
        <v>136</v>
      </c>
      <c r="L133" s="80"/>
      <c r="M133" s="79"/>
      <c r="N133" s="17"/>
    </row>
    <row r="134" spans="2:14" ht="15.75" x14ac:dyDescent="0.25">
      <c r="B134" s="43">
        <v>122</v>
      </c>
      <c r="C134" s="26" t="s">
        <v>350</v>
      </c>
      <c r="D134" s="68" t="s">
        <v>142</v>
      </c>
      <c r="E134" s="44" t="s">
        <v>225</v>
      </c>
      <c r="F134" s="60">
        <v>215940</v>
      </c>
      <c r="G134" s="46">
        <f t="shared" si="5"/>
        <v>215940</v>
      </c>
      <c r="H134" s="40"/>
      <c r="I134" s="45" t="s">
        <v>6</v>
      </c>
      <c r="J134" s="42" t="s">
        <v>136</v>
      </c>
      <c r="L134" s="80"/>
      <c r="M134" s="79"/>
      <c r="N134" s="17"/>
    </row>
    <row r="135" spans="2:14" ht="31.5" x14ac:dyDescent="0.25">
      <c r="B135" s="43">
        <v>123</v>
      </c>
      <c r="C135" s="26" t="s">
        <v>351</v>
      </c>
      <c r="D135" s="68" t="s">
        <v>143</v>
      </c>
      <c r="E135" s="44">
        <v>45845</v>
      </c>
      <c r="F135" s="60">
        <v>190003.62</v>
      </c>
      <c r="G135" s="46">
        <f t="shared" si="5"/>
        <v>190003.62</v>
      </c>
      <c r="H135" s="40"/>
      <c r="I135" s="45" t="s">
        <v>6</v>
      </c>
      <c r="J135" s="42" t="s">
        <v>136</v>
      </c>
      <c r="L135" s="80"/>
      <c r="M135" s="79"/>
      <c r="N135" s="17"/>
    </row>
    <row r="136" spans="2:14" ht="15.75" x14ac:dyDescent="0.25">
      <c r="B136" s="43">
        <v>124</v>
      </c>
      <c r="C136" s="26" t="s">
        <v>353</v>
      </c>
      <c r="D136" s="68" t="s">
        <v>144</v>
      </c>
      <c r="E136" s="44" t="s">
        <v>352</v>
      </c>
      <c r="F136" s="60">
        <v>112380</v>
      </c>
      <c r="G136" s="46">
        <f t="shared" si="5"/>
        <v>112380</v>
      </c>
      <c r="H136" s="40"/>
      <c r="I136" s="45" t="s">
        <v>6</v>
      </c>
      <c r="J136" s="42" t="s">
        <v>136</v>
      </c>
      <c r="L136" s="79"/>
      <c r="M136" s="79"/>
      <c r="N136" s="17"/>
    </row>
    <row r="137" spans="2:14" ht="15.75" x14ac:dyDescent="0.25">
      <c r="B137" s="43">
        <v>125</v>
      </c>
      <c r="C137" s="26" t="s">
        <v>355</v>
      </c>
      <c r="D137" s="73" t="s">
        <v>145</v>
      </c>
      <c r="E137" s="44" t="s">
        <v>354</v>
      </c>
      <c r="F137" s="70">
        <v>631800</v>
      </c>
      <c r="G137" s="46">
        <f t="shared" si="5"/>
        <v>631800</v>
      </c>
      <c r="H137" s="40"/>
      <c r="I137" s="45" t="s">
        <v>6</v>
      </c>
      <c r="J137" s="42" t="s">
        <v>136</v>
      </c>
      <c r="L137" s="79"/>
      <c r="M137" s="79"/>
      <c r="N137" s="17"/>
    </row>
    <row r="138" spans="2:14" ht="15.75" x14ac:dyDescent="0.25">
      <c r="B138" s="43">
        <v>126</v>
      </c>
      <c r="C138" s="26" t="s">
        <v>183</v>
      </c>
      <c r="D138" s="68" t="s">
        <v>146</v>
      </c>
      <c r="E138" s="44" t="s">
        <v>356</v>
      </c>
      <c r="F138" s="60">
        <f>19875.03+59625.11</f>
        <v>79500.14</v>
      </c>
      <c r="G138" s="46">
        <f t="shared" si="5"/>
        <v>79500.14</v>
      </c>
      <c r="H138" s="40"/>
      <c r="I138" s="45" t="s">
        <v>6</v>
      </c>
      <c r="J138" s="42" t="s">
        <v>136</v>
      </c>
      <c r="L138" s="34"/>
      <c r="M138" s="79"/>
      <c r="N138" s="17"/>
    </row>
    <row r="139" spans="2:14" ht="15.75" x14ac:dyDescent="0.25">
      <c r="B139" s="43">
        <v>127</v>
      </c>
      <c r="C139" s="26" t="s">
        <v>358</v>
      </c>
      <c r="D139" s="72" t="s">
        <v>28</v>
      </c>
      <c r="E139" s="44" t="s">
        <v>357</v>
      </c>
      <c r="F139" s="76">
        <v>271140.40000000002</v>
      </c>
      <c r="G139" s="46">
        <f t="shared" si="5"/>
        <v>271140.40000000002</v>
      </c>
      <c r="H139" s="40"/>
      <c r="I139" s="45" t="s">
        <v>6</v>
      </c>
      <c r="J139" s="42" t="s">
        <v>136</v>
      </c>
      <c r="L139" s="34"/>
      <c r="M139" s="79"/>
      <c r="N139" s="17"/>
    </row>
    <row r="140" spans="2:14" ht="15.75" x14ac:dyDescent="0.25">
      <c r="B140" s="43">
        <v>128</v>
      </c>
      <c r="C140" s="26" t="s">
        <v>359</v>
      </c>
      <c r="D140" s="68" t="s">
        <v>36</v>
      </c>
      <c r="E140" s="44">
        <v>45697</v>
      </c>
      <c r="F140" s="60">
        <v>7050.5</v>
      </c>
      <c r="G140" s="46">
        <f t="shared" si="5"/>
        <v>7050.5</v>
      </c>
      <c r="H140" s="40"/>
      <c r="I140" s="45" t="s">
        <v>6</v>
      </c>
      <c r="J140" s="42" t="s">
        <v>136</v>
      </c>
      <c r="L140" s="34"/>
      <c r="M140" s="79"/>
      <c r="N140" s="17"/>
    </row>
    <row r="141" spans="2:14" ht="15.75" x14ac:dyDescent="0.25">
      <c r="B141" s="43">
        <v>129</v>
      </c>
      <c r="C141" s="26" t="s">
        <v>360</v>
      </c>
      <c r="D141" s="68" t="s">
        <v>147</v>
      </c>
      <c r="E141" s="44">
        <v>45996</v>
      </c>
      <c r="F141" s="60">
        <v>98948.9</v>
      </c>
      <c r="G141" s="46">
        <f t="shared" si="5"/>
        <v>98948.9</v>
      </c>
      <c r="H141" s="40"/>
      <c r="I141" s="45" t="s">
        <v>6</v>
      </c>
      <c r="J141" s="42" t="s">
        <v>136</v>
      </c>
      <c r="L141" s="34"/>
      <c r="M141" s="79"/>
      <c r="N141" s="17"/>
    </row>
    <row r="142" spans="2:14" ht="15.75" x14ac:dyDescent="0.25">
      <c r="B142" s="43">
        <v>130</v>
      </c>
      <c r="C142" s="26" t="s">
        <v>361</v>
      </c>
      <c r="D142" s="68" t="s">
        <v>148</v>
      </c>
      <c r="E142" s="44">
        <v>45845</v>
      </c>
      <c r="F142" s="60">
        <v>259600</v>
      </c>
      <c r="G142" s="46">
        <f t="shared" si="5"/>
        <v>259600</v>
      </c>
      <c r="H142" s="40"/>
      <c r="I142" s="45" t="s">
        <v>6</v>
      </c>
      <c r="J142" s="42" t="s">
        <v>136</v>
      </c>
      <c r="L142" s="34"/>
      <c r="M142" s="79"/>
      <c r="N142" s="17"/>
    </row>
    <row r="143" spans="2:14" ht="15.75" x14ac:dyDescent="0.25">
      <c r="B143" s="43">
        <v>131</v>
      </c>
      <c r="C143" s="26" t="s">
        <v>362</v>
      </c>
      <c r="D143" s="68" t="s">
        <v>149</v>
      </c>
      <c r="E143" s="44">
        <v>45754</v>
      </c>
      <c r="F143" s="60">
        <v>454225.08</v>
      </c>
      <c r="G143" s="46">
        <f t="shared" si="5"/>
        <v>454225.08</v>
      </c>
      <c r="H143" s="40"/>
      <c r="I143" s="45" t="s">
        <v>6</v>
      </c>
      <c r="J143" s="42" t="s">
        <v>136</v>
      </c>
      <c r="L143" s="34"/>
      <c r="M143" s="79"/>
      <c r="N143" s="17"/>
    </row>
    <row r="144" spans="2:14" ht="15.75" x14ac:dyDescent="0.25">
      <c r="B144" s="43">
        <v>132</v>
      </c>
      <c r="C144" s="26" t="s">
        <v>363</v>
      </c>
      <c r="D144" s="68" t="s">
        <v>150</v>
      </c>
      <c r="E144" s="44">
        <v>45939</v>
      </c>
      <c r="F144" s="60">
        <v>141600</v>
      </c>
      <c r="G144" s="46">
        <f t="shared" si="5"/>
        <v>141600</v>
      </c>
      <c r="H144" s="40"/>
      <c r="I144" s="45" t="s">
        <v>6</v>
      </c>
      <c r="J144" s="42" t="s">
        <v>136</v>
      </c>
      <c r="L144" s="34"/>
      <c r="M144" s="79"/>
      <c r="N144" s="17"/>
    </row>
    <row r="145" spans="2:14" ht="15.75" x14ac:dyDescent="0.25">
      <c r="B145" s="43">
        <v>133</v>
      </c>
      <c r="C145" s="26" t="s">
        <v>365</v>
      </c>
      <c r="D145" s="68" t="s">
        <v>151</v>
      </c>
      <c r="E145" s="44">
        <v>45878</v>
      </c>
      <c r="F145" s="60">
        <v>252877.05</v>
      </c>
      <c r="G145" s="46">
        <f t="shared" si="5"/>
        <v>252877.05</v>
      </c>
      <c r="H145" s="40"/>
      <c r="I145" s="45" t="s">
        <v>6</v>
      </c>
      <c r="J145" s="42" t="s">
        <v>136</v>
      </c>
      <c r="L145" s="34"/>
      <c r="M145" s="79"/>
      <c r="N145" s="17"/>
    </row>
    <row r="146" spans="2:14" ht="15.75" x14ac:dyDescent="0.25">
      <c r="B146" s="43">
        <v>134</v>
      </c>
      <c r="C146" s="26" t="s">
        <v>364</v>
      </c>
      <c r="D146" s="68" t="s">
        <v>152</v>
      </c>
      <c r="E146" s="44">
        <v>45817</v>
      </c>
      <c r="F146" s="60">
        <v>1127576.1000000001</v>
      </c>
      <c r="G146" s="46">
        <f t="shared" si="5"/>
        <v>1127576.1000000001</v>
      </c>
      <c r="H146" s="40"/>
      <c r="I146" s="45" t="s">
        <v>6</v>
      </c>
      <c r="J146" s="42" t="s">
        <v>136</v>
      </c>
      <c r="L146" s="34"/>
      <c r="M146" s="79"/>
      <c r="N146" s="17"/>
    </row>
    <row r="147" spans="2:14" ht="15.75" x14ac:dyDescent="0.25">
      <c r="B147" s="43">
        <v>135</v>
      </c>
      <c r="C147" s="26" t="s">
        <v>366</v>
      </c>
      <c r="D147" s="73" t="s">
        <v>153</v>
      </c>
      <c r="E147" s="44">
        <v>45878</v>
      </c>
      <c r="F147" s="70">
        <v>252877.05</v>
      </c>
      <c r="G147" s="46">
        <f t="shared" si="5"/>
        <v>252877.05</v>
      </c>
      <c r="H147" s="40"/>
      <c r="I147" s="45" t="s">
        <v>6</v>
      </c>
      <c r="J147" s="42" t="s">
        <v>136</v>
      </c>
      <c r="L147" s="34"/>
      <c r="M147" s="79"/>
      <c r="N147" s="17"/>
    </row>
    <row r="148" spans="2:14" ht="15.75" x14ac:dyDescent="0.25">
      <c r="B148" s="43">
        <v>136</v>
      </c>
      <c r="C148" s="26" t="s">
        <v>331</v>
      </c>
      <c r="D148" s="68" t="s">
        <v>154</v>
      </c>
      <c r="E148" s="44" t="s">
        <v>367</v>
      </c>
      <c r="F148" s="60">
        <f>82411.55+190000</f>
        <v>272411.55</v>
      </c>
      <c r="G148" s="46">
        <f t="shared" si="5"/>
        <v>272411.55</v>
      </c>
      <c r="H148" s="40"/>
      <c r="I148" s="45" t="s">
        <v>6</v>
      </c>
      <c r="J148" s="42" t="s">
        <v>166</v>
      </c>
      <c r="L148" s="34"/>
      <c r="M148" s="79"/>
      <c r="N148" s="17"/>
    </row>
    <row r="149" spans="2:14" ht="31.5" x14ac:dyDescent="0.25">
      <c r="B149" s="43">
        <v>137</v>
      </c>
      <c r="C149" s="26" t="s">
        <v>368</v>
      </c>
      <c r="D149" s="72" t="s">
        <v>155</v>
      </c>
      <c r="E149" s="44">
        <v>45936</v>
      </c>
      <c r="F149" s="76">
        <v>100775.53</v>
      </c>
      <c r="G149" s="46">
        <f t="shared" si="5"/>
        <v>100775.53</v>
      </c>
      <c r="H149" s="40"/>
      <c r="I149" s="45" t="s">
        <v>6</v>
      </c>
      <c r="J149" s="42" t="s">
        <v>166</v>
      </c>
      <c r="L149" s="34"/>
      <c r="M149" s="79"/>
      <c r="N149" s="17"/>
    </row>
    <row r="150" spans="2:14" ht="15.75" x14ac:dyDescent="0.25">
      <c r="B150" s="43">
        <v>138</v>
      </c>
      <c r="C150" s="26" t="s">
        <v>370</v>
      </c>
      <c r="D150" s="68" t="s">
        <v>156</v>
      </c>
      <c r="E150" s="44" t="s">
        <v>369</v>
      </c>
      <c r="F150" s="60">
        <v>122274.4</v>
      </c>
      <c r="G150" s="46">
        <f t="shared" si="5"/>
        <v>122274.4</v>
      </c>
      <c r="H150" s="40"/>
      <c r="I150" s="45" t="s">
        <v>6</v>
      </c>
      <c r="J150" s="42" t="s">
        <v>166</v>
      </c>
      <c r="L150" s="18"/>
      <c r="M150" s="81"/>
      <c r="N150" s="17"/>
    </row>
    <row r="151" spans="2:14" ht="15.75" x14ac:dyDescent="0.25">
      <c r="B151" s="43">
        <v>139</v>
      </c>
      <c r="C151" s="26" t="s">
        <v>371</v>
      </c>
      <c r="D151" s="68" t="s">
        <v>157</v>
      </c>
      <c r="E151" s="44" t="s">
        <v>354</v>
      </c>
      <c r="F151" s="60">
        <v>74934.720000000001</v>
      </c>
      <c r="G151" s="46">
        <f t="shared" si="5"/>
        <v>74934.720000000001</v>
      </c>
      <c r="H151" s="40"/>
      <c r="I151" s="45" t="s">
        <v>6</v>
      </c>
      <c r="J151" s="42" t="s">
        <v>166</v>
      </c>
      <c r="L151" s="18"/>
      <c r="M151" s="81"/>
      <c r="N151" s="17"/>
    </row>
    <row r="152" spans="2:14" ht="15.75" x14ac:dyDescent="0.25">
      <c r="B152" s="43">
        <v>140</v>
      </c>
      <c r="C152" s="26" t="s">
        <v>372</v>
      </c>
      <c r="D152" s="68" t="s">
        <v>158</v>
      </c>
      <c r="E152" s="44">
        <v>45877</v>
      </c>
      <c r="F152" s="60">
        <v>173153.2</v>
      </c>
      <c r="G152" s="46">
        <f t="shared" si="5"/>
        <v>173153.2</v>
      </c>
      <c r="H152" s="40"/>
      <c r="I152" s="45" t="s">
        <v>6</v>
      </c>
      <c r="J152" s="42" t="s">
        <v>166</v>
      </c>
      <c r="L152" s="18"/>
      <c r="M152" s="81"/>
      <c r="N152" s="17"/>
    </row>
    <row r="153" spans="2:14" ht="15.75" x14ac:dyDescent="0.25">
      <c r="B153" s="43">
        <v>141</v>
      </c>
      <c r="C153" s="26" t="s">
        <v>373</v>
      </c>
      <c r="D153" s="68" t="s">
        <v>159</v>
      </c>
      <c r="E153" s="44" t="s">
        <v>227</v>
      </c>
      <c r="F153" s="60">
        <v>486278</v>
      </c>
      <c r="G153" s="46">
        <f t="shared" si="5"/>
        <v>486278</v>
      </c>
      <c r="H153" s="40"/>
      <c r="I153" s="45" t="s">
        <v>6</v>
      </c>
      <c r="J153" s="42" t="s">
        <v>166</v>
      </c>
      <c r="L153" s="18"/>
      <c r="M153" s="81"/>
      <c r="N153" s="17"/>
    </row>
    <row r="154" spans="2:14" ht="31.5" x14ac:dyDescent="0.25">
      <c r="B154" s="43">
        <v>142</v>
      </c>
      <c r="C154" s="26" t="s">
        <v>374</v>
      </c>
      <c r="D154" s="68" t="s">
        <v>160</v>
      </c>
      <c r="E154" s="44">
        <v>45965</v>
      </c>
      <c r="F154" s="60">
        <v>447048</v>
      </c>
      <c r="G154" s="46">
        <f t="shared" si="5"/>
        <v>447048</v>
      </c>
      <c r="H154" s="40"/>
      <c r="I154" s="45" t="s">
        <v>6</v>
      </c>
      <c r="J154" s="42" t="s">
        <v>166</v>
      </c>
      <c r="L154" s="18"/>
      <c r="M154" s="81"/>
      <c r="N154" s="17"/>
    </row>
    <row r="155" spans="2:14" ht="15.75" x14ac:dyDescent="0.25">
      <c r="B155" s="43">
        <v>143</v>
      </c>
      <c r="C155" s="26" t="s">
        <v>376</v>
      </c>
      <c r="D155" s="73" t="s">
        <v>161</v>
      </c>
      <c r="E155" s="44" t="s">
        <v>375</v>
      </c>
      <c r="F155" s="70">
        <v>17641</v>
      </c>
      <c r="G155" s="46">
        <f t="shared" si="5"/>
        <v>17641</v>
      </c>
      <c r="H155" s="40"/>
      <c r="I155" s="45" t="s">
        <v>6</v>
      </c>
      <c r="J155" s="42" t="s">
        <v>166</v>
      </c>
      <c r="L155" s="18"/>
      <c r="M155" s="81"/>
      <c r="N155" s="17"/>
    </row>
    <row r="156" spans="2:14" ht="31.5" x14ac:dyDescent="0.25">
      <c r="B156" s="43">
        <v>144</v>
      </c>
      <c r="C156" s="26" t="s">
        <v>378</v>
      </c>
      <c r="D156" s="68" t="s">
        <v>162</v>
      </c>
      <c r="E156" s="44" t="s">
        <v>377</v>
      </c>
      <c r="F156" s="60">
        <f>175134+10302+24240+72114</f>
        <v>281790</v>
      </c>
      <c r="G156" s="46">
        <f t="shared" si="5"/>
        <v>281790</v>
      </c>
      <c r="H156" s="40"/>
      <c r="I156" s="45" t="s">
        <v>6</v>
      </c>
      <c r="J156" s="42" t="s">
        <v>166</v>
      </c>
      <c r="L156" s="18"/>
      <c r="M156" s="81"/>
      <c r="N156" s="17"/>
    </row>
    <row r="157" spans="2:14" ht="31.5" x14ac:dyDescent="0.25">
      <c r="B157" s="43">
        <v>145</v>
      </c>
      <c r="C157" s="26" t="s">
        <v>379</v>
      </c>
      <c r="D157" s="78" t="s">
        <v>163</v>
      </c>
      <c r="E157" s="44">
        <v>45939</v>
      </c>
      <c r="F157" s="77">
        <v>135700</v>
      </c>
      <c r="G157" s="46">
        <f t="shared" si="5"/>
        <v>135700</v>
      </c>
      <c r="H157" s="40"/>
      <c r="I157" s="45" t="s">
        <v>6</v>
      </c>
      <c r="J157" s="42" t="s">
        <v>166</v>
      </c>
      <c r="L157" s="80"/>
      <c r="M157" s="81"/>
      <c r="N157" s="17"/>
    </row>
    <row r="158" spans="2:14" ht="15.75" x14ac:dyDescent="0.25">
      <c r="B158" s="43">
        <v>146</v>
      </c>
      <c r="C158" s="26" t="s">
        <v>311</v>
      </c>
      <c r="D158" s="68" t="s">
        <v>164</v>
      </c>
      <c r="E158" s="44" t="s">
        <v>380</v>
      </c>
      <c r="F158" s="60">
        <f>28912.84+7085.36</f>
        <v>35998.199999999997</v>
      </c>
      <c r="G158" s="46">
        <f t="shared" si="5"/>
        <v>35998.199999999997</v>
      </c>
      <c r="H158" s="40"/>
      <c r="I158" s="45" t="s">
        <v>6</v>
      </c>
      <c r="J158" s="42" t="s">
        <v>166</v>
      </c>
      <c r="L158" s="80"/>
      <c r="M158" s="81"/>
      <c r="N158" s="17"/>
    </row>
    <row r="159" spans="2:14" ht="15.75" x14ac:dyDescent="0.25">
      <c r="B159" s="43">
        <v>147</v>
      </c>
      <c r="C159" s="26" t="s">
        <v>311</v>
      </c>
      <c r="D159" s="78" t="s">
        <v>143</v>
      </c>
      <c r="E159" s="44">
        <v>45693</v>
      </c>
      <c r="F159" s="77">
        <v>124910</v>
      </c>
      <c r="G159" s="46">
        <f t="shared" si="5"/>
        <v>124910</v>
      </c>
      <c r="H159" s="40"/>
      <c r="I159" s="45" t="s">
        <v>6</v>
      </c>
      <c r="J159" s="42" t="s">
        <v>166</v>
      </c>
      <c r="L159" s="80"/>
      <c r="M159" s="81"/>
      <c r="N159" s="17"/>
    </row>
    <row r="160" spans="2:14" ht="47.25" x14ac:dyDescent="0.25">
      <c r="B160" s="43">
        <v>148</v>
      </c>
      <c r="C160" s="26" t="s">
        <v>382</v>
      </c>
      <c r="D160" s="68" t="s">
        <v>165</v>
      </c>
      <c r="E160" s="44" t="s">
        <v>381</v>
      </c>
      <c r="F160" s="60">
        <f>44000+132000+88000+88000+44000+44000</f>
        <v>440000</v>
      </c>
      <c r="G160" s="46">
        <f t="shared" si="5"/>
        <v>440000</v>
      </c>
      <c r="H160" s="40"/>
      <c r="I160" s="45" t="s">
        <v>6</v>
      </c>
      <c r="J160" s="42" t="s">
        <v>166</v>
      </c>
      <c r="L160" s="80"/>
      <c r="M160" s="81"/>
      <c r="N160" s="17"/>
    </row>
    <row r="161" spans="2:14" ht="15.75" x14ac:dyDescent="0.25">
      <c r="B161" s="43">
        <v>149</v>
      </c>
      <c r="C161" s="26" t="s">
        <v>385</v>
      </c>
      <c r="D161" s="68" t="s">
        <v>384</v>
      </c>
      <c r="E161" s="44" t="s">
        <v>354</v>
      </c>
      <c r="F161" s="60">
        <v>246620</v>
      </c>
      <c r="G161" s="46">
        <f t="shared" si="5"/>
        <v>246620</v>
      </c>
      <c r="H161" s="40"/>
      <c r="I161" s="45" t="s">
        <v>6</v>
      </c>
      <c r="J161" s="42" t="s">
        <v>166</v>
      </c>
      <c r="L161" s="80"/>
      <c r="M161" s="81"/>
      <c r="N161" s="17"/>
    </row>
    <row r="162" spans="2:14" ht="15.75" x14ac:dyDescent="0.25">
      <c r="B162" s="43">
        <v>150</v>
      </c>
      <c r="C162" s="26" t="s">
        <v>385</v>
      </c>
      <c r="D162" s="68" t="s">
        <v>388</v>
      </c>
      <c r="E162" s="44" t="s">
        <v>393</v>
      </c>
      <c r="F162" s="60">
        <v>39521.75</v>
      </c>
      <c r="G162" s="46">
        <f t="shared" si="5"/>
        <v>39521.75</v>
      </c>
      <c r="H162" s="40"/>
      <c r="I162" s="45" t="s">
        <v>6</v>
      </c>
      <c r="J162" s="42" t="s">
        <v>166</v>
      </c>
      <c r="L162" s="80"/>
      <c r="M162" s="81"/>
      <c r="N162" s="17"/>
    </row>
    <row r="163" spans="2:14" ht="15.75" x14ac:dyDescent="0.25">
      <c r="B163" s="43">
        <v>151</v>
      </c>
      <c r="C163" s="26" t="s">
        <v>392</v>
      </c>
      <c r="D163" s="68" t="s">
        <v>389</v>
      </c>
      <c r="E163" s="44">
        <v>45845</v>
      </c>
      <c r="F163" s="60">
        <v>778564</v>
      </c>
      <c r="G163" s="46">
        <f t="shared" si="5"/>
        <v>778564</v>
      </c>
      <c r="H163" s="40"/>
      <c r="I163" s="45" t="s">
        <v>6</v>
      </c>
      <c r="J163" s="42" t="s">
        <v>166</v>
      </c>
      <c r="L163" s="80"/>
      <c r="M163" s="81"/>
      <c r="N163" s="17"/>
    </row>
    <row r="164" spans="2:14" ht="15.75" x14ac:dyDescent="0.25">
      <c r="B164" s="43">
        <v>152</v>
      </c>
      <c r="C164" s="26" t="s">
        <v>382</v>
      </c>
      <c r="D164" s="68" t="s">
        <v>390</v>
      </c>
      <c r="E164" s="44" t="s">
        <v>187</v>
      </c>
      <c r="F164" s="60">
        <v>37800</v>
      </c>
      <c r="G164" s="46">
        <f t="shared" si="5"/>
        <v>37800</v>
      </c>
      <c r="H164" s="40"/>
      <c r="I164" s="45" t="s">
        <v>6</v>
      </c>
      <c r="J164" s="42" t="s">
        <v>166</v>
      </c>
      <c r="L164" s="80"/>
      <c r="M164" s="81"/>
      <c r="N164" s="17"/>
    </row>
    <row r="165" spans="2:14" ht="15.75" x14ac:dyDescent="0.25">
      <c r="B165" s="43">
        <v>153</v>
      </c>
      <c r="C165" s="26" t="s">
        <v>394</v>
      </c>
      <c r="D165" s="68" t="s">
        <v>391</v>
      </c>
      <c r="E165" s="44">
        <v>45933</v>
      </c>
      <c r="F165" s="60">
        <v>28000</v>
      </c>
      <c r="G165" s="46">
        <f t="shared" si="5"/>
        <v>28000</v>
      </c>
      <c r="H165" s="40"/>
      <c r="I165" s="45" t="s">
        <v>6</v>
      </c>
      <c r="J165" s="42" t="s">
        <v>166</v>
      </c>
      <c r="L165" s="80"/>
      <c r="M165" s="81"/>
      <c r="N165" s="17"/>
    </row>
    <row r="166" spans="2:14" ht="15.75" x14ac:dyDescent="0.25">
      <c r="B166" s="43">
        <v>154</v>
      </c>
      <c r="C166" s="26" t="s">
        <v>395</v>
      </c>
      <c r="D166" s="68" t="s">
        <v>387</v>
      </c>
      <c r="E166" s="44" t="s">
        <v>241</v>
      </c>
      <c r="F166" s="60">
        <v>98176</v>
      </c>
      <c r="G166" s="46">
        <f t="shared" si="5"/>
        <v>98176</v>
      </c>
      <c r="H166" s="40"/>
      <c r="I166" s="45" t="s">
        <v>6</v>
      </c>
      <c r="J166" s="42" t="s">
        <v>166</v>
      </c>
      <c r="L166" s="80"/>
      <c r="M166" s="81"/>
      <c r="N166" s="17"/>
    </row>
    <row r="167" spans="2:14" ht="15.75" x14ac:dyDescent="0.25">
      <c r="B167" s="43">
        <v>155</v>
      </c>
      <c r="C167" s="26" t="s">
        <v>397</v>
      </c>
      <c r="D167" s="68" t="s">
        <v>386</v>
      </c>
      <c r="E167" s="44" t="s">
        <v>396</v>
      </c>
      <c r="F167" s="60">
        <v>109884.43</v>
      </c>
      <c r="G167" s="46">
        <f t="shared" si="5"/>
        <v>109884.43</v>
      </c>
      <c r="H167" s="40"/>
      <c r="I167" s="45" t="s">
        <v>6</v>
      </c>
      <c r="J167" s="42" t="s">
        <v>166</v>
      </c>
      <c r="L167" s="80"/>
      <c r="M167" s="81"/>
      <c r="N167" s="17"/>
    </row>
    <row r="168" spans="2:14" ht="15.75" x14ac:dyDescent="0.25">
      <c r="B168" s="43">
        <v>156</v>
      </c>
      <c r="C168" s="26" t="s">
        <v>398</v>
      </c>
      <c r="D168" s="68" t="s">
        <v>40</v>
      </c>
      <c r="E168" s="44">
        <v>45723</v>
      </c>
      <c r="F168" s="60">
        <v>509081.25</v>
      </c>
      <c r="G168" s="46">
        <f t="shared" si="5"/>
        <v>509081.25</v>
      </c>
      <c r="H168" s="40"/>
      <c r="I168" s="45" t="s">
        <v>6</v>
      </c>
      <c r="J168" s="42" t="s">
        <v>166</v>
      </c>
      <c r="L168" s="80"/>
      <c r="M168" s="81"/>
      <c r="N168" s="17"/>
    </row>
    <row r="169" spans="2:14" ht="15.75" x14ac:dyDescent="0.25">
      <c r="B169" s="43">
        <v>157</v>
      </c>
      <c r="C169" s="26" t="s">
        <v>400</v>
      </c>
      <c r="D169" s="68" t="s">
        <v>399</v>
      </c>
      <c r="E169" s="44" t="s">
        <v>196</v>
      </c>
      <c r="F169" s="60">
        <v>27281.599999999999</v>
      </c>
      <c r="G169" s="46">
        <f t="shared" si="5"/>
        <v>27281.599999999999</v>
      </c>
      <c r="H169" s="40"/>
      <c r="I169" s="45" t="s">
        <v>6</v>
      </c>
      <c r="J169" s="42" t="s">
        <v>166</v>
      </c>
      <c r="L169" s="80"/>
      <c r="M169" s="81"/>
      <c r="N169" s="17"/>
    </row>
    <row r="170" spans="2:14" ht="15.75" x14ac:dyDescent="0.25">
      <c r="B170" s="43">
        <v>158</v>
      </c>
      <c r="C170" s="26" t="s">
        <v>402</v>
      </c>
      <c r="D170" s="68" t="s">
        <v>401</v>
      </c>
      <c r="E170" s="44" t="s">
        <v>196</v>
      </c>
      <c r="F170" s="60">
        <v>26550</v>
      </c>
      <c r="G170" s="46">
        <f t="shared" si="5"/>
        <v>26550</v>
      </c>
      <c r="H170" s="40"/>
      <c r="I170" s="45" t="s">
        <v>6</v>
      </c>
      <c r="J170" s="42" t="s">
        <v>166</v>
      </c>
      <c r="L170" s="80"/>
      <c r="M170" s="81"/>
      <c r="N170" s="17"/>
    </row>
    <row r="171" spans="2:14" ht="15.75" x14ac:dyDescent="0.25">
      <c r="B171" s="43">
        <v>159</v>
      </c>
      <c r="C171" s="26" t="s">
        <v>404</v>
      </c>
      <c r="D171" s="68" t="s">
        <v>403</v>
      </c>
      <c r="E171" s="44" t="s">
        <v>196</v>
      </c>
      <c r="F171" s="60">
        <v>16756</v>
      </c>
      <c r="G171" s="46">
        <f t="shared" si="5"/>
        <v>16756</v>
      </c>
      <c r="H171" s="40"/>
      <c r="I171" s="45" t="s">
        <v>6</v>
      </c>
      <c r="J171" s="42" t="s">
        <v>166</v>
      </c>
      <c r="L171" s="80"/>
      <c r="M171" s="81"/>
      <c r="N171" s="17"/>
    </row>
    <row r="172" spans="2:14" ht="15.75" x14ac:dyDescent="0.25">
      <c r="B172" s="43">
        <v>160</v>
      </c>
      <c r="C172" s="26" t="s">
        <v>406</v>
      </c>
      <c r="D172" s="68" t="s">
        <v>405</v>
      </c>
      <c r="E172" s="44" t="s">
        <v>271</v>
      </c>
      <c r="F172" s="60">
        <v>508651.27</v>
      </c>
      <c r="G172" s="46">
        <f t="shared" si="5"/>
        <v>508651.27</v>
      </c>
      <c r="H172" s="40"/>
      <c r="I172" s="45" t="s">
        <v>6</v>
      </c>
      <c r="J172" s="42" t="s">
        <v>166</v>
      </c>
      <c r="L172" s="80"/>
      <c r="M172" s="81"/>
      <c r="N172" s="17"/>
    </row>
    <row r="173" spans="2:14" ht="15.75" x14ac:dyDescent="0.25">
      <c r="B173" s="43">
        <v>161</v>
      </c>
      <c r="C173" s="26" t="s">
        <v>410</v>
      </c>
      <c r="D173" s="68" t="s">
        <v>407</v>
      </c>
      <c r="E173" s="44">
        <v>45484</v>
      </c>
      <c r="F173" s="60">
        <v>21240</v>
      </c>
      <c r="G173" s="46">
        <f t="shared" si="5"/>
        <v>21240</v>
      </c>
      <c r="H173" s="40"/>
      <c r="I173" s="45" t="s">
        <v>6</v>
      </c>
      <c r="J173" s="42" t="s">
        <v>167</v>
      </c>
      <c r="L173" s="80"/>
      <c r="M173" s="81"/>
      <c r="N173" s="17"/>
    </row>
    <row r="174" spans="2:14" ht="15.75" x14ac:dyDescent="0.25">
      <c r="B174" s="43">
        <v>162</v>
      </c>
      <c r="C174" s="26" t="s">
        <v>409</v>
      </c>
      <c r="D174" s="68" t="s">
        <v>168</v>
      </c>
      <c r="E174" s="44" t="s">
        <v>408</v>
      </c>
      <c r="F174" s="60">
        <v>22284.3</v>
      </c>
      <c r="G174" s="46">
        <f t="shared" si="5"/>
        <v>22284.3</v>
      </c>
      <c r="H174" s="40"/>
      <c r="I174" s="45" t="s">
        <v>6</v>
      </c>
      <c r="J174" s="42" t="s">
        <v>167</v>
      </c>
      <c r="L174" s="80"/>
      <c r="M174" s="81"/>
      <c r="N174" s="17"/>
    </row>
    <row r="175" spans="2:14" ht="15.75" x14ac:dyDescent="0.25">
      <c r="B175" s="43">
        <v>163</v>
      </c>
      <c r="C175" s="26" t="s">
        <v>411</v>
      </c>
      <c r="D175" s="68" t="s">
        <v>169</v>
      </c>
      <c r="E175" s="44" t="s">
        <v>227</v>
      </c>
      <c r="F175" s="60">
        <v>33822.199999999997</v>
      </c>
      <c r="G175" s="46">
        <f t="shared" si="5"/>
        <v>33822.199999999997</v>
      </c>
      <c r="H175" s="40"/>
      <c r="I175" s="45" t="s">
        <v>6</v>
      </c>
      <c r="J175" s="42" t="s">
        <v>167</v>
      </c>
      <c r="L175" s="34"/>
      <c r="M175" s="79"/>
      <c r="N175" s="17"/>
    </row>
    <row r="176" spans="2:14" ht="15.75" x14ac:dyDescent="0.25">
      <c r="B176" s="43">
        <v>164</v>
      </c>
      <c r="C176" s="26" t="s">
        <v>413</v>
      </c>
      <c r="D176" s="68" t="s">
        <v>170</v>
      </c>
      <c r="E176" s="44" t="s">
        <v>412</v>
      </c>
      <c r="F176" s="60">
        <v>74971.88</v>
      </c>
      <c r="G176" s="46">
        <f t="shared" si="5"/>
        <v>74971.88</v>
      </c>
      <c r="H176" s="40"/>
      <c r="I176" s="45" t="s">
        <v>6</v>
      </c>
      <c r="J176" s="42" t="s">
        <v>167</v>
      </c>
      <c r="L176" s="34"/>
      <c r="M176" s="79"/>
      <c r="N176" s="17"/>
    </row>
    <row r="177" spans="2:14" ht="31.5" x14ac:dyDescent="0.25">
      <c r="B177" s="43">
        <v>165</v>
      </c>
      <c r="C177" s="26" t="s">
        <v>414</v>
      </c>
      <c r="D177" s="68" t="s">
        <v>171</v>
      </c>
      <c r="E177" s="44">
        <v>45418</v>
      </c>
      <c r="F177" s="60">
        <v>78366.75</v>
      </c>
      <c r="G177" s="46">
        <f t="shared" si="5"/>
        <v>78366.75</v>
      </c>
      <c r="H177" s="40"/>
      <c r="I177" s="45" t="s">
        <v>6</v>
      </c>
      <c r="J177" s="42" t="s">
        <v>167</v>
      </c>
      <c r="L177" s="34"/>
      <c r="M177" s="79"/>
      <c r="N177" s="17"/>
    </row>
    <row r="178" spans="2:14" ht="15.75" x14ac:dyDescent="0.25">
      <c r="B178" s="43">
        <v>166</v>
      </c>
      <c r="C178" s="26" t="s">
        <v>242</v>
      </c>
      <c r="D178" s="68" t="s">
        <v>172</v>
      </c>
      <c r="E178" s="44" t="s">
        <v>241</v>
      </c>
      <c r="F178" s="60">
        <v>15842.68</v>
      </c>
      <c r="G178" s="46">
        <f t="shared" si="5"/>
        <v>15842.68</v>
      </c>
      <c r="H178" s="40"/>
      <c r="I178" s="45" t="s">
        <v>6</v>
      </c>
      <c r="J178" s="42" t="s">
        <v>167</v>
      </c>
      <c r="L178" s="34"/>
      <c r="M178" s="79"/>
      <c r="N178" s="17"/>
    </row>
    <row r="179" spans="2:14" ht="15.75" x14ac:dyDescent="0.25">
      <c r="B179" s="43">
        <v>167</v>
      </c>
      <c r="C179" s="26" t="s">
        <v>294</v>
      </c>
      <c r="D179" s="68" t="s">
        <v>108</v>
      </c>
      <c r="E179" s="44">
        <v>45996</v>
      </c>
      <c r="F179" s="60">
        <v>30090</v>
      </c>
      <c r="G179" s="46">
        <f t="shared" si="5"/>
        <v>30090</v>
      </c>
      <c r="H179" s="40"/>
      <c r="I179" s="45" t="s">
        <v>6</v>
      </c>
      <c r="J179" s="42" t="s">
        <v>167</v>
      </c>
      <c r="L179" s="34"/>
      <c r="M179" s="79"/>
      <c r="N179" s="17"/>
    </row>
    <row r="180" spans="2:14" ht="15.75" x14ac:dyDescent="0.25">
      <c r="B180" s="43">
        <v>168</v>
      </c>
      <c r="C180" s="26" t="s">
        <v>415</v>
      </c>
      <c r="D180" s="73" t="s">
        <v>173</v>
      </c>
      <c r="E180" s="44">
        <v>45932</v>
      </c>
      <c r="F180" s="70">
        <v>2712500</v>
      </c>
      <c r="G180" s="46">
        <f t="shared" si="5"/>
        <v>2712500</v>
      </c>
      <c r="H180" s="40">
        <v>2712500</v>
      </c>
      <c r="I180" s="45" t="s">
        <v>6</v>
      </c>
      <c r="J180" s="42" t="s">
        <v>167</v>
      </c>
      <c r="L180" s="34"/>
      <c r="M180" s="79"/>
      <c r="N180" s="17"/>
    </row>
    <row r="181" spans="2:14" ht="15.75" x14ac:dyDescent="0.25">
      <c r="B181" s="43">
        <v>169</v>
      </c>
      <c r="C181" s="26" t="s">
        <v>417</v>
      </c>
      <c r="D181" s="68" t="s">
        <v>174</v>
      </c>
      <c r="E181" s="44" t="s">
        <v>416</v>
      </c>
      <c r="F181" s="60">
        <f>61811.94+41422.72</f>
        <v>103234.66</v>
      </c>
      <c r="G181" s="46">
        <f t="shared" si="5"/>
        <v>103234.66</v>
      </c>
      <c r="H181" s="40"/>
      <c r="I181" s="45" t="s">
        <v>6</v>
      </c>
      <c r="J181" s="42" t="s">
        <v>175</v>
      </c>
      <c r="L181" s="34"/>
      <c r="M181" s="79"/>
      <c r="N181" s="17"/>
    </row>
    <row r="182" spans="2:14" ht="15.75" x14ac:dyDescent="0.25">
      <c r="B182" s="43">
        <v>170</v>
      </c>
      <c r="C182" s="26" t="s">
        <v>418</v>
      </c>
      <c r="D182" s="72" t="s">
        <v>176</v>
      </c>
      <c r="E182" s="44">
        <v>45814</v>
      </c>
      <c r="F182" s="76">
        <v>11800</v>
      </c>
      <c r="G182" s="46">
        <f t="shared" si="5"/>
        <v>11800</v>
      </c>
      <c r="H182" s="40"/>
      <c r="I182" s="45" t="s">
        <v>6</v>
      </c>
      <c r="J182" s="42" t="s">
        <v>178</v>
      </c>
      <c r="L182" s="34"/>
      <c r="M182" s="79"/>
      <c r="N182" s="17"/>
    </row>
    <row r="183" spans="2:14" ht="15.75" x14ac:dyDescent="0.25">
      <c r="B183" s="43">
        <v>171</v>
      </c>
      <c r="C183" s="26" t="s">
        <v>331</v>
      </c>
      <c r="D183" s="68" t="s">
        <v>177</v>
      </c>
      <c r="E183" s="44">
        <v>45993</v>
      </c>
      <c r="F183" s="60">
        <v>501783.13</v>
      </c>
      <c r="G183" s="46">
        <f t="shared" si="5"/>
        <v>501783.13</v>
      </c>
      <c r="H183" s="40"/>
      <c r="I183" s="45" t="s">
        <v>6</v>
      </c>
      <c r="J183" s="42" t="s">
        <v>178</v>
      </c>
      <c r="L183" s="34"/>
      <c r="M183" s="79"/>
      <c r="N183" s="17"/>
    </row>
    <row r="184" spans="2:14" ht="15.75" x14ac:dyDescent="0.25">
      <c r="B184" s="22"/>
      <c r="C184" s="22" t="s">
        <v>383</v>
      </c>
      <c r="D184" s="21"/>
      <c r="E184" s="23"/>
      <c r="F184" s="52">
        <f>SUM(F10:F183)</f>
        <v>72107424.569999978</v>
      </c>
      <c r="G184" s="52">
        <f>SUM(G10:G183)</f>
        <v>72107424.569999978</v>
      </c>
      <c r="H184" s="52">
        <f>SUM(H10:H183)</f>
        <v>2712500</v>
      </c>
      <c r="I184" s="51"/>
      <c r="J184" s="24"/>
      <c r="L184" s="34"/>
      <c r="M184" s="18"/>
      <c r="N184" s="17"/>
    </row>
    <row r="185" spans="2:14" ht="24.75" customHeight="1" x14ac:dyDescent="0.25">
      <c r="B185" s="3"/>
      <c r="C185" s="1"/>
      <c r="D185" s="1"/>
      <c r="E185" s="10"/>
      <c r="F185" s="34"/>
      <c r="G185" s="10"/>
      <c r="H185" s="10"/>
      <c r="I185" s="11"/>
      <c r="J185" s="1"/>
      <c r="L185" s="34"/>
      <c r="M185" s="34"/>
    </row>
    <row r="186" spans="2:14" x14ac:dyDescent="0.25">
      <c r="B186" s="3"/>
      <c r="C186" s="1"/>
      <c r="D186" s="1"/>
      <c r="E186" s="10"/>
      <c r="F186" s="34"/>
      <c r="G186" s="10"/>
      <c r="H186" s="10"/>
      <c r="I186" s="11"/>
      <c r="J186" s="1"/>
      <c r="L186" s="34"/>
      <c r="M186" s="34"/>
    </row>
    <row r="187" spans="2:14" x14ac:dyDescent="0.25">
      <c r="B187" s="3"/>
      <c r="C187" s="1"/>
      <c r="D187" s="1"/>
      <c r="E187" s="10"/>
      <c r="F187" s="34"/>
      <c r="G187" s="10"/>
      <c r="H187" s="10"/>
      <c r="I187" s="11"/>
      <c r="J187" s="1"/>
      <c r="L187" s="34"/>
      <c r="M187" s="34"/>
    </row>
    <row r="188" spans="2:14" ht="15.75" x14ac:dyDescent="0.25">
      <c r="B188" s="2"/>
      <c r="C188" s="12"/>
      <c r="D188" s="12"/>
      <c r="E188" s="10"/>
      <c r="F188" s="34"/>
      <c r="G188" s="10"/>
      <c r="H188" s="10"/>
      <c r="I188" s="11"/>
      <c r="J188" s="1"/>
      <c r="L188" s="34"/>
      <c r="M188" s="34"/>
    </row>
    <row r="189" spans="2:14" x14ac:dyDescent="0.25">
      <c r="B189" s="1"/>
      <c r="C189" s="13" t="s">
        <v>7</v>
      </c>
      <c r="D189" s="1"/>
      <c r="E189" s="1"/>
      <c r="F189" s="34"/>
      <c r="G189" s="19"/>
      <c r="H189" s="1"/>
      <c r="I189" s="11"/>
      <c r="J189" s="1"/>
      <c r="L189" s="34"/>
      <c r="M189" s="34"/>
    </row>
    <row r="190" spans="2:14" x14ac:dyDescent="0.25">
      <c r="B190" s="1"/>
      <c r="C190" s="13" t="s">
        <v>8</v>
      </c>
      <c r="D190" s="1"/>
      <c r="E190" s="1"/>
      <c r="F190" s="34"/>
      <c r="G190" s="19"/>
      <c r="H190" s="1"/>
      <c r="I190" s="1"/>
      <c r="J190" s="1"/>
      <c r="L190" s="34"/>
      <c r="M190" s="34"/>
    </row>
    <row r="191" spans="2:14" ht="14.25" customHeight="1" x14ac:dyDescent="0.25">
      <c r="B191" s="1"/>
      <c r="C191" s="13"/>
      <c r="D191" s="1"/>
      <c r="E191" s="1"/>
      <c r="F191" s="34"/>
      <c r="G191" s="1"/>
      <c r="H191" s="1"/>
      <c r="I191" s="1"/>
      <c r="J191" s="1"/>
      <c r="L191" s="34"/>
      <c r="M191" s="34"/>
    </row>
    <row r="192" spans="2:14" x14ac:dyDescent="0.25">
      <c r="B192" s="1"/>
      <c r="C192" s="13"/>
      <c r="D192" s="1"/>
      <c r="E192" s="1"/>
      <c r="F192" s="34"/>
      <c r="G192" s="1"/>
      <c r="H192" s="1"/>
      <c r="I192" s="1"/>
      <c r="J192" s="1"/>
      <c r="L192" s="34"/>
      <c r="M192" s="34"/>
    </row>
    <row r="193" spans="6:13" x14ac:dyDescent="0.25">
      <c r="F193" s="34"/>
      <c r="L193" s="34"/>
      <c r="M193" s="34"/>
    </row>
    <row r="194" spans="6:13" x14ac:dyDescent="0.25">
      <c r="F194" s="34"/>
      <c r="G194" s="27"/>
      <c r="L194" s="34"/>
      <c r="M194" s="34"/>
    </row>
    <row r="195" spans="6:13" x14ac:dyDescent="0.25">
      <c r="F195" s="34"/>
      <c r="G195" s="17"/>
      <c r="L195" s="34"/>
      <c r="M195" s="34"/>
    </row>
    <row r="196" spans="6:13" x14ac:dyDescent="0.25">
      <c r="F196" s="34"/>
      <c r="G196" s="17"/>
      <c r="H196" s="17"/>
      <c r="L196" s="34"/>
      <c r="M196" s="34"/>
    </row>
    <row r="197" spans="6:13" x14ac:dyDescent="0.25">
      <c r="F197" s="34"/>
      <c r="G197" s="17"/>
      <c r="L197" s="34"/>
      <c r="M197" s="34"/>
    </row>
    <row r="198" spans="6:13" x14ac:dyDescent="0.25">
      <c r="F198" s="34"/>
      <c r="G198" s="17"/>
      <c r="L198" s="34"/>
      <c r="M198" s="34"/>
    </row>
    <row r="199" spans="6:13" x14ac:dyDescent="0.25">
      <c r="F199" s="34"/>
      <c r="G199" s="17"/>
      <c r="L199" s="34"/>
      <c r="M199" s="34"/>
    </row>
    <row r="200" spans="6:13" x14ac:dyDescent="0.25">
      <c r="F200" s="34"/>
      <c r="L200" s="34"/>
      <c r="M200" s="34"/>
    </row>
    <row r="201" spans="6:13" x14ac:dyDescent="0.25">
      <c r="F201" s="34"/>
      <c r="L201" s="34"/>
      <c r="M201" s="34"/>
    </row>
    <row r="202" spans="6:13" x14ac:dyDescent="0.25">
      <c r="F202" s="34"/>
      <c r="L202" s="34"/>
      <c r="M202" s="34"/>
    </row>
    <row r="203" spans="6:13" x14ac:dyDescent="0.25">
      <c r="F203" s="34"/>
      <c r="L203" s="34"/>
      <c r="M203" s="34"/>
    </row>
    <row r="204" spans="6:13" x14ac:dyDescent="0.25">
      <c r="F204" s="34"/>
      <c r="L204" s="34"/>
      <c r="M204" s="34"/>
    </row>
    <row r="205" spans="6:13" x14ac:dyDescent="0.25">
      <c r="F205" s="34"/>
      <c r="L205" s="34"/>
      <c r="M205" s="34"/>
    </row>
    <row r="206" spans="6:13" x14ac:dyDescent="0.25">
      <c r="F206" s="34"/>
      <c r="L206" s="34"/>
      <c r="M206" s="34"/>
    </row>
    <row r="207" spans="6:13" x14ac:dyDescent="0.25">
      <c r="F207" s="34"/>
      <c r="L207" s="34"/>
      <c r="M207" s="34"/>
    </row>
    <row r="208" spans="6:13" x14ac:dyDescent="0.25">
      <c r="F208" s="34"/>
      <c r="L208" s="34"/>
      <c r="M208" s="34"/>
    </row>
    <row r="209" spans="3:13" x14ac:dyDescent="0.25">
      <c r="F209" s="34"/>
      <c r="L209" s="34"/>
      <c r="M209" s="34"/>
    </row>
    <row r="210" spans="3:13" x14ac:dyDescent="0.25">
      <c r="F210" s="34"/>
      <c r="L210" s="34"/>
      <c r="M210" s="34"/>
    </row>
    <row r="211" spans="3:13" x14ac:dyDescent="0.25">
      <c r="C211" s="13"/>
      <c r="F211" s="34"/>
      <c r="L211" s="34"/>
      <c r="M211" s="34"/>
    </row>
    <row r="212" spans="3:13" x14ac:dyDescent="0.25">
      <c r="C212" s="13"/>
      <c r="F212" s="34"/>
      <c r="L212" s="34"/>
      <c r="M212" s="34"/>
    </row>
    <row r="213" spans="3:13" x14ac:dyDescent="0.25">
      <c r="F213" s="34"/>
      <c r="L213" s="34"/>
      <c r="M213" s="34"/>
    </row>
    <row r="214" spans="3:13" x14ac:dyDescent="0.25">
      <c r="F214" s="34"/>
      <c r="L214" s="34"/>
      <c r="M214" s="34"/>
    </row>
    <row r="215" spans="3:13" x14ac:dyDescent="0.25">
      <c r="F215" s="34"/>
      <c r="L215" s="34"/>
      <c r="M215" s="34"/>
    </row>
    <row r="216" spans="3:13" x14ac:dyDescent="0.25">
      <c r="F216" s="34"/>
      <c r="L216" s="34"/>
      <c r="M216" s="34"/>
    </row>
    <row r="217" spans="3:13" x14ac:dyDescent="0.25">
      <c r="F217" s="34"/>
      <c r="L217" s="34"/>
      <c r="M217" s="34"/>
    </row>
    <row r="218" spans="3:13" x14ac:dyDescent="0.25">
      <c r="F218" s="34"/>
      <c r="L218" s="34"/>
      <c r="M218" s="34"/>
    </row>
    <row r="219" spans="3:13" x14ac:dyDescent="0.25">
      <c r="F219" s="34"/>
      <c r="L219" s="34"/>
      <c r="M219" s="34"/>
    </row>
    <row r="220" spans="3:13" x14ac:dyDescent="0.25">
      <c r="F220" s="34"/>
      <c r="L220" s="34"/>
      <c r="M220" s="34"/>
    </row>
    <row r="221" spans="3:13" x14ac:dyDescent="0.25">
      <c r="F221" s="34"/>
      <c r="L221" s="34"/>
      <c r="M221" s="34"/>
    </row>
    <row r="222" spans="3:13" x14ac:dyDescent="0.25">
      <c r="F222" s="34"/>
      <c r="L222" s="34"/>
      <c r="M222" s="34"/>
    </row>
    <row r="223" spans="3:13" x14ac:dyDescent="0.25">
      <c r="F223" s="34"/>
      <c r="L223" s="34"/>
      <c r="M223" s="34"/>
    </row>
    <row r="224" spans="3:13" x14ac:dyDescent="0.25">
      <c r="F224" s="34"/>
      <c r="L224" s="34"/>
      <c r="M224" s="35"/>
    </row>
    <row r="225" spans="6:13" x14ac:dyDescent="0.25">
      <c r="F225" s="34"/>
      <c r="L225" s="34"/>
      <c r="M225" s="34"/>
    </row>
    <row r="226" spans="6:13" x14ac:dyDescent="0.25">
      <c r="F226" s="34"/>
      <c r="L226" s="34"/>
      <c r="M226" s="34"/>
    </row>
    <row r="227" spans="6:13" x14ac:dyDescent="0.25">
      <c r="F227" s="34"/>
      <c r="L227" s="34"/>
      <c r="M227" s="34"/>
    </row>
    <row r="228" spans="6:13" x14ac:dyDescent="0.25">
      <c r="F228" s="34"/>
      <c r="L228" s="34"/>
      <c r="M228" s="34"/>
    </row>
    <row r="229" spans="6:13" x14ac:dyDescent="0.25">
      <c r="F229" s="34"/>
      <c r="L229" s="34"/>
      <c r="M229" s="34"/>
    </row>
    <row r="230" spans="6:13" x14ac:dyDescent="0.25">
      <c r="F230" s="34"/>
      <c r="L230" s="34"/>
      <c r="M230" s="34"/>
    </row>
    <row r="231" spans="6:13" x14ac:dyDescent="0.25">
      <c r="F231" s="34"/>
      <c r="L231" s="34"/>
      <c r="M231" s="34"/>
    </row>
    <row r="232" spans="6:13" x14ac:dyDescent="0.25">
      <c r="F232" s="34"/>
      <c r="L232" s="34"/>
      <c r="M232" s="34"/>
    </row>
    <row r="233" spans="6:13" x14ac:dyDescent="0.25">
      <c r="F233" s="34"/>
      <c r="L233" s="34"/>
      <c r="M233" s="34"/>
    </row>
    <row r="234" spans="6:13" x14ac:dyDescent="0.25">
      <c r="F234" s="34"/>
      <c r="L234" s="34"/>
      <c r="M234" s="34"/>
    </row>
    <row r="235" spans="6:13" x14ac:dyDescent="0.25">
      <c r="F235" s="34"/>
      <c r="L235" s="34"/>
      <c r="M235" s="35"/>
    </row>
    <row r="236" spans="6:13" x14ac:dyDescent="0.25">
      <c r="F236" s="34"/>
      <c r="L236" s="34"/>
      <c r="M236" s="34"/>
    </row>
    <row r="237" spans="6:13" x14ac:dyDescent="0.25">
      <c r="F237" s="34"/>
      <c r="L237" s="34"/>
      <c r="M237" s="18"/>
    </row>
    <row r="238" spans="6:13" x14ac:dyDescent="0.25">
      <c r="F238" s="34"/>
      <c r="L238" s="34"/>
      <c r="M238" s="35"/>
    </row>
    <row r="239" spans="6:13" x14ac:dyDescent="0.25">
      <c r="F239" s="34"/>
      <c r="L239" s="34"/>
      <c r="M239" s="35"/>
    </row>
    <row r="240" spans="6:13" x14ac:dyDescent="0.25">
      <c r="F240" s="34"/>
      <c r="L240" s="34"/>
      <c r="M240" s="35"/>
    </row>
    <row r="241" spans="6:13" x14ac:dyDescent="0.25">
      <c r="F241" s="34"/>
      <c r="L241" s="34"/>
      <c r="M241" s="35"/>
    </row>
    <row r="242" spans="6:13" x14ac:dyDescent="0.25">
      <c r="F242" s="34"/>
      <c r="L242" s="34"/>
      <c r="M242" s="35"/>
    </row>
    <row r="243" spans="6:13" x14ac:dyDescent="0.25">
      <c r="F243" s="34"/>
      <c r="L243" s="34"/>
      <c r="M243" s="34"/>
    </row>
    <row r="244" spans="6:13" x14ac:dyDescent="0.25">
      <c r="F244" s="34"/>
      <c r="L244" s="34"/>
      <c r="M244" s="35"/>
    </row>
    <row r="245" spans="6:13" x14ac:dyDescent="0.25">
      <c r="F245" s="34"/>
      <c r="L245" s="34"/>
      <c r="M245" s="35"/>
    </row>
    <row r="246" spans="6:13" x14ac:dyDescent="0.25">
      <c r="F246" s="34"/>
      <c r="L246" s="34"/>
      <c r="M246" s="36"/>
    </row>
    <row r="247" spans="6:13" x14ac:dyDescent="0.25">
      <c r="F247" s="34"/>
      <c r="L247" s="34"/>
      <c r="M247" s="17"/>
    </row>
    <row r="248" spans="6:13" x14ac:dyDescent="0.25">
      <c r="F248" s="34"/>
      <c r="L248" s="34"/>
    </row>
    <row r="249" spans="6:13" x14ac:dyDescent="0.25">
      <c r="F249" s="34"/>
      <c r="L249" s="34"/>
    </row>
    <row r="250" spans="6:13" x14ac:dyDescent="0.25">
      <c r="F250" s="34"/>
      <c r="L250" s="34"/>
    </row>
    <row r="251" spans="6:13" x14ac:dyDescent="0.25">
      <c r="F251" s="34"/>
      <c r="L251" s="34"/>
    </row>
    <row r="252" spans="6:13" x14ac:dyDescent="0.25">
      <c r="F252" s="34"/>
      <c r="L252" s="34"/>
    </row>
    <row r="253" spans="6:13" x14ac:dyDescent="0.25">
      <c r="F253" s="34"/>
      <c r="L253" s="34"/>
    </row>
    <row r="254" spans="6:13" x14ac:dyDescent="0.25">
      <c r="F254" s="34"/>
      <c r="L254" s="34"/>
    </row>
    <row r="255" spans="6:13" x14ac:dyDescent="0.25">
      <c r="F255" s="34"/>
      <c r="L255" s="34"/>
    </row>
    <row r="256" spans="6:13" x14ac:dyDescent="0.25">
      <c r="F256" s="34"/>
      <c r="L256" s="34"/>
    </row>
    <row r="257" spans="6:12" x14ac:dyDescent="0.25">
      <c r="F257" s="34"/>
      <c r="L257" s="34"/>
    </row>
    <row r="258" spans="6:12" x14ac:dyDescent="0.25">
      <c r="F258" s="34"/>
      <c r="L258" s="34"/>
    </row>
    <row r="259" spans="6:12" x14ac:dyDescent="0.25">
      <c r="F259" s="34"/>
      <c r="L259" s="34"/>
    </row>
    <row r="260" spans="6:12" x14ac:dyDescent="0.25">
      <c r="F260" s="34"/>
      <c r="L260" s="34"/>
    </row>
    <row r="261" spans="6:12" x14ac:dyDescent="0.25">
      <c r="F261" s="34"/>
      <c r="L261" s="34"/>
    </row>
    <row r="262" spans="6:12" x14ac:dyDescent="0.25">
      <c r="F262" s="34"/>
      <c r="L262" s="34"/>
    </row>
    <row r="263" spans="6:12" x14ac:dyDescent="0.25">
      <c r="F263" s="34"/>
      <c r="L263" s="34"/>
    </row>
    <row r="264" spans="6:12" x14ac:dyDescent="0.25">
      <c r="F264" s="34"/>
      <c r="L264" s="34"/>
    </row>
    <row r="265" spans="6:12" x14ac:dyDescent="0.25">
      <c r="F265" s="34"/>
      <c r="L265" s="34"/>
    </row>
    <row r="266" spans="6:12" x14ac:dyDescent="0.25">
      <c r="F266" s="34"/>
      <c r="L266" s="34"/>
    </row>
    <row r="267" spans="6:12" x14ac:dyDescent="0.25">
      <c r="F267" s="34"/>
      <c r="L267" s="34"/>
    </row>
    <row r="268" spans="6:12" x14ac:dyDescent="0.25">
      <c r="F268" s="34"/>
      <c r="L268" s="34"/>
    </row>
    <row r="269" spans="6:12" x14ac:dyDescent="0.25">
      <c r="F269" s="34"/>
      <c r="L269" s="34"/>
    </row>
    <row r="270" spans="6:12" x14ac:dyDescent="0.25">
      <c r="F270" s="34"/>
      <c r="L270" s="34"/>
    </row>
    <row r="271" spans="6:12" x14ac:dyDescent="0.25">
      <c r="F271" s="34"/>
      <c r="L271" s="34"/>
    </row>
    <row r="272" spans="6:12" x14ac:dyDescent="0.25">
      <c r="F272" s="34"/>
      <c r="L272" s="34"/>
    </row>
    <row r="273" spans="6:12" x14ac:dyDescent="0.25">
      <c r="F273" s="34"/>
      <c r="L273" s="34"/>
    </row>
    <row r="274" spans="6:12" x14ac:dyDescent="0.25">
      <c r="F274" s="34"/>
      <c r="L274" s="34"/>
    </row>
    <row r="275" spans="6:12" x14ac:dyDescent="0.25">
      <c r="F275" s="34"/>
      <c r="L275" s="34"/>
    </row>
    <row r="276" spans="6:12" x14ac:dyDescent="0.25">
      <c r="F276" s="34"/>
      <c r="L276" s="34"/>
    </row>
    <row r="277" spans="6:12" x14ac:dyDescent="0.25">
      <c r="F277" s="34"/>
      <c r="L277" s="34"/>
    </row>
    <row r="278" spans="6:12" x14ac:dyDescent="0.25">
      <c r="F278" s="34"/>
      <c r="L278" s="34"/>
    </row>
    <row r="279" spans="6:12" x14ac:dyDescent="0.25">
      <c r="F279" s="34"/>
      <c r="L279" s="34"/>
    </row>
    <row r="280" spans="6:12" x14ac:dyDescent="0.25">
      <c r="F280" s="34"/>
      <c r="L280" s="34"/>
    </row>
    <row r="281" spans="6:12" x14ac:dyDescent="0.25">
      <c r="F281" s="34"/>
      <c r="L281" s="34"/>
    </row>
    <row r="282" spans="6:12" x14ac:dyDescent="0.25">
      <c r="F282" s="34"/>
      <c r="L282" s="34"/>
    </row>
    <row r="283" spans="6:12" x14ac:dyDescent="0.25">
      <c r="F283" s="34"/>
      <c r="L283" s="34"/>
    </row>
    <row r="284" spans="6:12" x14ac:dyDescent="0.25">
      <c r="F284" s="34"/>
      <c r="L284" s="34"/>
    </row>
    <row r="285" spans="6:12" x14ac:dyDescent="0.25">
      <c r="F285" s="34"/>
      <c r="L285" s="34"/>
    </row>
    <row r="286" spans="6:12" x14ac:dyDescent="0.25">
      <c r="F286" s="34"/>
      <c r="L286" s="34"/>
    </row>
    <row r="287" spans="6:12" x14ac:dyDescent="0.25">
      <c r="F287" s="34"/>
      <c r="L287" s="34"/>
    </row>
    <row r="288" spans="6:12" x14ac:dyDescent="0.25">
      <c r="F288" s="34"/>
      <c r="L288" s="34"/>
    </row>
    <row r="289" spans="6:12" x14ac:dyDescent="0.25">
      <c r="F289" s="34"/>
      <c r="L289" s="34"/>
    </row>
    <row r="290" spans="6:12" x14ac:dyDescent="0.25">
      <c r="F290" s="34"/>
      <c r="L290" s="34"/>
    </row>
    <row r="291" spans="6:12" x14ac:dyDescent="0.25">
      <c r="F291" s="34"/>
      <c r="L291" s="34"/>
    </row>
    <row r="292" spans="6:12" x14ac:dyDescent="0.25">
      <c r="F292" s="34"/>
    </row>
    <row r="293" spans="6:12" x14ac:dyDescent="0.25">
      <c r="F293" s="34"/>
    </row>
    <row r="294" spans="6:12" x14ac:dyDescent="0.25">
      <c r="F294" s="34"/>
    </row>
    <row r="295" spans="6:12" x14ac:dyDescent="0.25">
      <c r="F295" s="34"/>
    </row>
    <row r="296" spans="6:12" x14ac:dyDescent="0.25">
      <c r="F296" s="34"/>
    </row>
    <row r="297" spans="6:12" x14ac:dyDescent="0.25">
      <c r="F297" s="34"/>
    </row>
    <row r="298" spans="6:12" x14ac:dyDescent="0.25">
      <c r="F298" s="34"/>
    </row>
    <row r="299" spans="6:12" x14ac:dyDescent="0.25">
      <c r="F299" s="34"/>
    </row>
    <row r="300" spans="6:12" x14ac:dyDescent="0.25">
      <c r="F300" s="34"/>
    </row>
    <row r="301" spans="6:12" x14ac:dyDescent="0.25">
      <c r="F301" s="34"/>
    </row>
    <row r="302" spans="6:12" x14ac:dyDescent="0.25">
      <c r="F302" s="34"/>
    </row>
    <row r="303" spans="6:12" x14ac:dyDescent="0.25">
      <c r="F303" s="34"/>
    </row>
    <row r="304" spans="6:12" x14ac:dyDescent="0.25">
      <c r="F304" s="34"/>
    </row>
    <row r="305" spans="6:6" x14ac:dyDescent="0.25">
      <c r="F305" s="34"/>
    </row>
    <row r="306" spans="6:6" x14ac:dyDescent="0.25">
      <c r="F306" s="34"/>
    </row>
    <row r="307" spans="6:6" x14ac:dyDescent="0.25">
      <c r="F307" s="34"/>
    </row>
    <row r="308" spans="6:6" x14ac:dyDescent="0.25">
      <c r="F308" s="34"/>
    </row>
    <row r="309" spans="6:6" x14ac:dyDescent="0.25">
      <c r="F309" s="34"/>
    </row>
    <row r="310" spans="6:6" x14ac:dyDescent="0.25">
      <c r="F310" s="34"/>
    </row>
    <row r="311" spans="6:6" x14ac:dyDescent="0.25">
      <c r="F311" s="34"/>
    </row>
    <row r="312" spans="6:6" x14ac:dyDescent="0.25">
      <c r="F312" s="34"/>
    </row>
    <row r="313" spans="6:6" x14ac:dyDescent="0.25">
      <c r="F313" s="34"/>
    </row>
    <row r="314" spans="6:6" x14ac:dyDescent="0.25">
      <c r="F314" s="34"/>
    </row>
    <row r="315" spans="6:6" x14ac:dyDescent="0.25">
      <c r="F315" s="34"/>
    </row>
    <row r="316" spans="6:6" x14ac:dyDescent="0.25">
      <c r="F316" s="34"/>
    </row>
    <row r="317" spans="6:6" x14ac:dyDescent="0.25">
      <c r="F317" s="34"/>
    </row>
    <row r="318" spans="6:6" x14ac:dyDescent="0.25">
      <c r="F318" s="34"/>
    </row>
    <row r="319" spans="6:6" x14ac:dyDescent="0.25">
      <c r="F319" s="34"/>
    </row>
    <row r="320" spans="6:6" x14ac:dyDescent="0.25">
      <c r="F320" s="34"/>
    </row>
    <row r="321" spans="6:6" x14ac:dyDescent="0.25">
      <c r="F321" s="34"/>
    </row>
    <row r="322" spans="6:6" x14ac:dyDescent="0.25">
      <c r="F322" s="34"/>
    </row>
    <row r="323" spans="6:6" x14ac:dyDescent="0.25">
      <c r="F323" s="34"/>
    </row>
    <row r="324" spans="6:6" x14ac:dyDescent="0.25">
      <c r="F324" s="34"/>
    </row>
    <row r="325" spans="6:6" x14ac:dyDescent="0.25">
      <c r="F325" s="34"/>
    </row>
    <row r="326" spans="6:6" x14ac:dyDescent="0.25">
      <c r="F326" s="34"/>
    </row>
    <row r="327" spans="6:6" x14ac:dyDescent="0.25">
      <c r="F327" s="34"/>
    </row>
    <row r="328" spans="6:6" x14ac:dyDescent="0.25">
      <c r="F328" s="34"/>
    </row>
    <row r="329" spans="6:6" x14ac:dyDescent="0.25">
      <c r="F329" s="34"/>
    </row>
    <row r="330" spans="6:6" x14ac:dyDescent="0.25">
      <c r="F330" s="34"/>
    </row>
    <row r="331" spans="6:6" x14ac:dyDescent="0.25">
      <c r="F331" s="34"/>
    </row>
    <row r="332" spans="6:6" x14ac:dyDescent="0.25">
      <c r="F332" s="34"/>
    </row>
    <row r="333" spans="6:6" x14ac:dyDescent="0.25">
      <c r="F333" s="34"/>
    </row>
    <row r="334" spans="6:6" x14ac:dyDescent="0.25">
      <c r="F334" s="36"/>
    </row>
  </sheetData>
  <sheetProtection sheet="1" formatCells="0"/>
  <mergeCells count="5">
    <mergeCell ref="B2:E2"/>
    <mergeCell ref="B3:E3"/>
    <mergeCell ref="B4:E4"/>
    <mergeCell ref="B5:E5"/>
    <mergeCell ref="B6:E6"/>
  </mergeCells>
  <pageMargins left="0" right="0" top="0.75" bottom="0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SEPT-2025</vt:lpstr>
      <vt:lpstr>'FACTURAS PAGADAS SEPT-2025'!Área_de_impresión</vt:lpstr>
    </vt:vector>
  </TitlesOfParts>
  <Company>Hospital 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Toedora R. Cordero Nuñez</dc:creator>
  <cp:lastModifiedBy>Francisco Jose Villabrille Mendez</cp:lastModifiedBy>
  <cp:lastPrinted>2025-10-17T18:53:28Z</cp:lastPrinted>
  <dcterms:created xsi:type="dcterms:W3CDTF">2019-01-14T15:33:32Z</dcterms:created>
  <dcterms:modified xsi:type="dcterms:W3CDTF">2025-10-17T18:53:48Z</dcterms:modified>
</cp:coreProperties>
</file>