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set.garcia\Desktop\Descargas\"/>
    </mc:Choice>
  </mc:AlternateContent>
  <bookViews>
    <workbookView xWindow="0" yWindow="0" windowWidth="28800" windowHeight="11835"/>
  </bookViews>
  <sheets>
    <sheet name="ESTADISTICA ABR-JUN 22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7" i="20" l="1"/>
  <c r="D78" i="20"/>
  <c r="D80" i="20"/>
  <c r="D81" i="20"/>
  <c r="D82" i="20"/>
  <c r="D76" i="20"/>
  <c r="B31" i="20" l="1"/>
  <c r="B30" i="20"/>
  <c r="B19" i="20"/>
  <c r="B18" i="20"/>
  <c r="B13" i="20"/>
  <c r="B12" i="20"/>
  <c r="B11" i="20"/>
  <c r="B10" i="20"/>
  <c r="B9" i="20"/>
  <c r="D36" i="20" l="1"/>
  <c r="D35" i="20"/>
  <c r="B41" i="20" l="1"/>
  <c r="B14" i="20"/>
  <c r="B21" i="20"/>
  <c r="C14" i="20" l="1"/>
  <c r="D43" i="20"/>
  <c r="C41" i="20"/>
  <c r="D40" i="20"/>
  <c r="C32" i="20"/>
  <c r="B32" i="20"/>
  <c r="D31" i="20"/>
  <c r="D30" i="20"/>
  <c r="C27" i="20"/>
  <c r="B27" i="20"/>
  <c r="D25" i="20"/>
  <c r="C21" i="20"/>
  <c r="D19" i="20"/>
  <c r="D13" i="20"/>
  <c r="D11" i="20"/>
  <c r="D10" i="20"/>
  <c r="D9" i="20"/>
  <c r="D41" i="20" l="1"/>
  <c r="D32" i="20"/>
  <c r="D27" i="20"/>
  <c r="D21" i="20"/>
  <c r="D14" i="20"/>
  <c r="D20" i="20"/>
  <c r="D18" i="20"/>
  <c r="D12" i="20"/>
</calcChain>
</file>

<file path=xl/sharedStrings.xml><?xml version="1.0" encoding="utf-8"?>
<sst xmlns="http://schemas.openxmlformats.org/spreadsheetml/2006/main" count="52" uniqueCount="45">
  <si>
    <t>TOTAL PROD.</t>
  </si>
  <si>
    <t>NEUROCIRUGIA</t>
  </si>
  <si>
    <t>EMERGENCIA</t>
  </si>
  <si>
    <t xml:space="preserve">CIRUGIAS </t>
  </si>
  <si>
    <t>OFTALMOLOGIA</t>
  </si>
  <si>
    <t>NEURO</t>
  </si>
  <si>
    <t xml:space="preserve">TOTAL CIRUGIAS </t>
  </si>
  <si>
    <t>ESTUDIOS</t>
  </si>
  <si>
    <t>PRUEBAS DE LABORATORIO</t>
  </si>
  <si>
    <t>TOTAL HEMODINAMIAS</t>
  </si>
  <si>
    <t>HEMODIALISIS</t>
  </si>
  <si>
    <t xml:space="preserve">OFTALMOLOGIA Y SUB-ESPECIALIDADES </t>
  </si>
  <si>
    <t>OTRAS ESPECIALIDADES</t>
  </si>
  <si>
    <t>TOTAL CONSULTAS</t>
  </si>
  <si>
    <t>OTRAS CIRUGIAS</t>
  </si>
  <si>
    <t xml:space="preserve">          ESTADISTICAS DE PRODUCCION SERVICIOS</t>
  </si>
  <si>
    <t>TOTAL IMAGENES</t>
  </si>
  <si>
    <t>HEMODINAMIA</t>
  </si>
  <si>
    <t>TOTAL PROCEDIMIENTOS HEMODINAMIA</t>
  </si>
  <si>
    <t>EVAL. CARDIO VASCULAR</t>
  </si>
  <si>
    <t>Cornea</t>
  </si>
  <si>
    <t>Renal</t>
  </si>
  <si>
    <t>Variación</t>
  </si>
  <si>
    <t>%</t>
  </si>
  <si>
    <t>TRASPLANTE</t>
  </si>
  <si>
    <t>SERVICIO (CONSULTAS EXTERNAS)</t>
  </si>
  <si>
    <t>TOTAL TRASPLANTES</t>
  </si>
  <si>
    <t>TOTAL ESTUDIOS Y LABORATORIOS</t>
  </si>
  <si>
    <t>INTERNAMIENTOS</t>
  </si>
  <si>
    <t>INGRESOS</t>
  </si>
  <si>
    <t>EGRESOS</t>
  </si>
  <si>
    <r>
      <t xml:space="preserve">Fuente: </t>
    </r>
    <r>
      <rPr>
        <sz val="10"/>
        <color theme="1"/>
        <rFont val="Arial"/>
        <family val="2"/>
      </rPr>
      <t xml:space="preserve"> CECANOT</t>
    </r>
  </si>
  <si>
    <t>Estadistica comparativa Abr - Jun 2021  y  Abr - Jun  2022</t>
  </si>
  <si>
    <t>Abr- Jun  2021</t>
  </si>
  <si>
    <t>Abr- Jun  2022</t>
  </si>
  <si>
    <t>FUENTE</t>
  </si>
  <si>
    <t>INGRESO POR SENASA</t>
  </si>
  <si>
    <t>INGRESOS POR OTRAS ARS</t>
  </si>
  <si>
    <t>INGRESOS POR PACIENTES</t>
  </si>
  <si>
    <t>OTRAS CONSTRIBUCIONES</t>
  </si>
  <si>
    <t>INGRESOS ALQUILER CAFETERIA</t>
  </si>
  <si>
    <t>OTROS INGRESOS</t>
  </si>
  <si>
    <t>TOTAL INGRSOS</t>
  </si>
  <si>
    <t>RECAUDACION SEGUN FUENTES DE INGRESOS</t>
  </si>
  <si>
    <t>RD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</si>
</sst>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7">
    <xf numFmtId="0" fontId="0" fillId="0" borderId="0" xfId="0"/>
    <xf numFmtId="1" fontId="3" fillId="0" borderId="8" xfId="0" applyNumberFormat="1" applyFont="1" applyBorder="1" applyAlignment="1" applyProtection="1">
      <alignment horizontal="left" vertical="center" wrapText="1"/>
      <protection hidden="1"/>
    </xf>
    <xf numFmtId="1" fontId="3" fillId="0" borderId="2" xfId="0" applyNumberFormat="1" applyFont="1" applyBorder="1" applyAlignment="1" applyProtection="1">
      <alignment horizontal="left" vertical="center" wrapText="1"/>
      <protection hidden="1"/>
    </xf>
    <xf numFmtId="1" fontId="4" fillId="3" borderId="4" xfId="1" applyNumberFormat="1" applyFont="1" applyFill="1" applyBorder="1" applyAlignment="1" applyProtection="1">
      <alignment horizontal="left" wrapText="1"/>
      <protection hidden="1"/>
    </xf>
    <xf numFmtId="0" fontId="0" fillId="3" borderId="0" xfId="0" applyFill="1"/>
    <xf numFmtId="1" fontId="4" fillId="2" borderId="4" xfId="0" applyNumberFormat="1" applyFont="1" applyFill="1" applyBorder="1" applyAlignment="1" applyProtection="1">
      <alignment horizontal="left" vertical="center" wrapText="1"/>
      <protection hidden="1"/>
    </xf>
    <xf numFmtId="1" fontId="4" fillId="3" borderId="1" xfId="0" applyNumberFormat="1" applyFont="1" applyFill="1" applyBorder="1" applyAlignment="1" applyProtection="1">
      <alignment horizontal="left" vertical="center" wrapText="1"/>
      <protection hidden="1"/>
    </xf>
    <xf numFmtId="3" fontId="0" fillId="0" borderId="0" xfId="0" applyNumberFormat="1"/>
    <xf numFmtId="164" fontId="0" fillId="0" borderId="0" xfId="0" applyNumberFormat="1"/>
    <xf numFmtId="1" fontId="4" fillId="3" borderId="4" xfId="0" applyNumberFormat="1" applyFont="1" applyFill="1" applyBorder="1" applyAlignment="1" applyProtection="1">
      <alignment horizontal="left" vertical="center" wrapText="1"/>
      <protection hidden="1"/>
    </xf>
    <xf numFmtId="1" fontId="3" fillId="3" borderId="4" xfId="0" applyNumberFormat="1" applyFont="1" applyFill="1" applyBorder="1" applyAlignment="1" applyProtection="1">
      <alignment horizontal="left" vertical="center" wrapText="1"/>
      <protection hidden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4" fontId="7" fillId="2" borderId="4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3" fontId="8" fillId="3" borderId="4" xfId="0" applyNumberFormat="1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2" borderId="4" xfId="0" applyFont="1" applyFill="1" applyBorder="1"/>
    <xf numFmtId="0" fontId="7" fillId="3" borderId="1" xfId="0" applyFont="1" applyFill="1" applyBorder="1"/>
    <xf numFmtId="49" fontId="7" fillId="0" borderId="5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3" borderId="4" xfId="0" applyFont="1" applyFill="1" applyBorder="1"/>
    <xf numFmtId="0" fontId="6" fillId="0" borderId="0" xfId="0" applyFont="1"/>
    <xf numFmtId="3" fontId="5" fillId="0" borderId="4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3" fontId="5" fillId="3" borderId="4" xfId="0" applyNumberFormat="1" applyFont="1" applyFill="1" applyBorder="1" applyAlignment="1">
      <alignment horizontal="center"/>
    </xf>
    <xf numFmtId="1" fontId="11" fillId="0" borderId="8" xfId="0" applyNumberFormat="1" applyFont="1" applyBorder="1" applyAlignment="1" applyProtection="1">
      <alignment horizontal="left" vertical="center" wrapText="1"/>
      <protection hidden="1"/>
    </xf>
    <xf numFmtId="1" fontId="11" fillId="0" borderId="2" xfId="0" applyNumberFormat="1" applyFont="1" applyBorder="1" applyAlignment="1" applyProtection="1">
      <alignment horizontal="left" vertical="center" wrapText="1"/>
      <protection hidden="1"/>
    </xf>
    <xf numFmtId="0" fontId="0" fillId="0" borderId="4" xfId="0" applyBorder="1"/>
    <xf numFmtId="0" fontId="10" fillId="2" borderId="4" xfId="0" applyFont="1" applyFill="1" applyBorder="1"/>
    <xf numFmtId="4" fontId="0" fillId="0" borderId="4" xfId="0" applyNumberFormat="1" applyBorder="1"/>
    <xf numFmtId="4" fontId="0" fillId="0" borderId="0" xfId="0" applyNumberFormat="1"/>
    <xf numFmtId="4" fontId="10" fillId="2" borderId="4" xfId="0" applyNumberFormat="1" applyFont="1" applyFill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1" fontId="4" fillId="4" borderId="2" xfId="0" applyNumberFormat="1" applyFont="1" applyFill="1" applyBorder="1" applyAlignment="1" applyProtection="1">
      <alignment horizontal="center" vertical="center" wrapText="1"/>
      <protection hidden="1"/>
    </xf>
    <xf numFmtId="1" fontId="4" fillId="4" borderId="14" xfId="0" applyNumberFormat="1" applyFont="1" applyFill="1" applyBorder="1" applyAlignment="1" applyProtection="1">
      <alignment horizontal="center" vertical="center" wrapText="1"/>
      <protection hidden="1"/>
    </xf>
    <xf numFmtId="1" fontId="4" fillId="4" borderId="15" xfId="0" applyNumberFormat="1" applyFont="1" applyFill="1" applyBorder="1" applyAlignment="1" applyProtection="1">
      <alignment horizontal="center" vertical="center" wrapText="1"/>
      <protection hidden="1"/>
    </xf>
  </cellXfs>
  <cellStyles count="4">
    <cellStyle name="Normal" xfId="0" builtinId="0"/>
    <cellStyle name="Normal 2" xfId="1"/>
    <cellStyle name="Normal 27" xfId="3"/>
    <cellStyle name="Normal 4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Producción de servicios mas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solicitados                                        Abr-Jun 2022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9931006181230598"/>
          <c:y val="4.3010875900518247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30665814045709028"/>
          <c:w val="0.81967618245250207"/>
          <c:h val="0.5465196017164519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11F-42A2-8D5E-92F61D4D213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11F-42A2-8D5E-92F61D4D213C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11F-42A2-8D5E-92F61D4D213C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11F-42A2-8D5E-92F61D4D213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('ESTADISTICA ABR-JUN 22'!$A$14,'ESTADISTICA ABR-JUN 22'!$A$21,'ESTADISTICA ABR-JUN 22'!$A$30,'ESTADISTICA ABR-JUN 22'!$A$31,'ESTADISTICA ABR-JUN 22'!$A$35,'ESTADISTICA ABR-JUN 22'!$A$43)</c:f>
              <c:strCache>
                <c:ptCount val="6"/>
                <c:pt idx="0">
                  <c:v>TOTAL CONSULTAS</c:v>
                </c:pt>
                <c:pt idx="1">
                  <c:v>TOTAL CIRUGIAS </c:v>
                </c:pt>
                <c:pt idx="2">
                  <c:v>TOTAL IMAGENES</c:v>
                </c:pt>
                <c:pt idx="3">
                  <c:v>PRUEBAS DE LABORATORIO</c:v>
                </c:pt>
                <c:pt idx="4">
                  <c:v>INGRESOS</c:v>
                </c:pt>
                <c:pt idx="5">
                  <c:v>HEMODIALISIS</c:v>
                </c:pt>
              </c:strCache>
            </c:strRef>
          </c:cat>
          <c:val>
            <c:numRef>
              <c:f>('ESTADISTICA ABR-JUN 22'!$C$14,'ESTADISTICA ABR-JUN 22'!$C$21,'ESTADISTICA ABR-JUN 22'!$C$30,'ESTADISTICA ABR-JUN 22'!$C$31,'ESTADISTICA ABR-JUN 22'!$C$35,'ESTADISTICA ABR-JUN 22'!$C$43)</c:f>
              <c:numCache>
                <c:formatCode>#,##0</c:formatCode>
                <c:ptCount val="6"/>
                <c:pt idx="0">
                  <c:v>31703</c:v>
                </c:pt>
                <c:pt idx="1">
                  <c:v>2883</c:v>
                </c:pt>
                <c:pt idx="2">
                  <c:v>18805</c:v>
                </c:pt>
                <c:pt idx="3">
                  <c:v>155557</c:v>
                </c:pt>
                <c:pt idx="4">
                  <c:v>293</c:v>
                </c:pt>
                <c:pt idx="5">
                  <c:v>1548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11F-42A2-8D5E-92F61D4D21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02651904"/>
        <c:axId val="205169352"/>
        <c:axId val="0"/>
      </c:bar3DChart>
      <c:catAx>
        <c:axId val="10265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05169352"/>
        <c:crosses val="autoZero"/>
        <c:auto val="1"/>
        <c:lblAlgn val="ctr"/>
        <c:lblOffset val="100"/>
        <c:noMultiLvlLbl val="0"/>
      </c:catAx>
      <c:valAx>
        <c:axId val="20516935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02651904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RECAUDACION SEGUN FUENTES DE INGRESOS (RD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 $)</a:t>
            </a:r>
            <a:r>
              <a:rPr lang="en-US" sz="1100">
                <a:latin typeface="Arial" panose="020B0604020202020204" pitchFamily="34" charset="0"/>
                <a:cs typeface="Arial" panose="020B0604020202020204" pitchFamily="34" charset="0"/>
              </a:rPr>
              <a:t>                                       </a:t>
            </a:r>
            <a:r>
              <a:rPr lang="en-US" sz="1100" baseline="0">
                <a:latin typeface="Arial" panose="020B0604020202020204" pitchFamily="34" charset="0"/>
                <a:cs typeface="Arial" panose="020B0604020202020204" pitchFamily="34" charset="0"/>
              </a:rPr>
              <a:t>Abr-Jun 2022</a:t>
            </a:r>
            <a:endParaRPr lang="en-US" sz="11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3308155446086484"/>
          <c:y val="6.64711837104651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220993927483203"/>
          <c:y val="0.22063660859648823"/>
          <c:w val="0.81967618245250207"/>
          <c:h val="0.43804756368795306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63B-473E-BC19-DED0C4CEC3B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63B-473E-BC19-DED0C4CEC3B3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63B-473E-BC19-DED0C4CEC3B3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63B-473E-BC19-DED0C4CEC3B3}"/>
              </c:ext>
            </c:extLst>
          </c:dPt>
          <c:dLbls>
            <c:dLbl>
              <c:idx val="2"/>
              <c:layout>
                <c:manualLayout>
                  <c:x val="1.7515051997810619E-2"/>
                  <c:y val="-3.5190626670246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363B-473E-BC19-DED0C4CEC3B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'ESTADISTICA ABR-JUN 22'!$A$76:$A$81</c:f>
              <c:strCache>
                <c:ptCount val="6"/>
                <c:pt idx="0">
                  <c:v>INGRESO POR SENASA</c:v>
                </c:pt>
                <c:pt idx="1">
                  <c:v>INGRESOS POR OTRAS ARS</c:v>
                </c:pt>
                <c:pt idx="2">
                  <c:v>INGRESOS POR PACIENTES</c:v>
                </c:pt>
                <c:pt idx="3">
                  <c:v>OTRAS CONSTRIBUCIONES</c:v>
                </c:pt>
                <c:pt idx="4">
                  <c:v>INGRESOS ALQUILER CAFETERIA</c:v>
                </c:pt>
                <c:pt idx="5">
                  <c:v>OTROS INGRESOS</c:v>
                </c:pt>
              </c:strCache>
            </c:strRef>
          </c:cat>
          <c:val>
            <c:numRef>
              <c:f>'ESTADISTICA ABR-JUN 22'!$C$76:$C$81</c:f>
              <c:numCache>
                <c:formatCode>#,##0.00</c:formatCode>
                <c:ptCount val="6"/>
                <c:pt idx="0">
                  <c:v>98460324.099999994</c:v>
                </c:pt>
                <c:pt idx="1">
                  <c:v>21580082.870000001</c:v>
                </c:pt>
                <c:pt idx="2">
                  <c:v>25767124.649999999</c:v>
                </c:pt>
                <c:pt idx="4">
                  <c:v>148500</c:v>
                </c:pt>
                <c:pt idx="5">
                  <c:v>160000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63B-473E-BC19-DED0C4CEC3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05170136"/>
        <c:axId val="205170528"/>
        <c:axId val="0"/>
      </c:bar3DChart>
      <c:catAx>
        <c:axId val="205170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 b="1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05170528"/>
        <c:crosses val="autoZero"/>
        <c:auto val="1"/>
        <c:lblAlgn val="ctr"/>
        <c:lblOffset val="100"/>
        <c:noMultiLvlLbl val="0"/>
      </c:catAx>
      <c:valAx>
        <c:axId val="2051705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sz="800" b="1"/>
            </a:pPr>
            <a:endParaRPr lang="en-US"/>
          </a:p>
        </c:txPr>
        <c:crossAx val="205170136"/>
        <c:crosses val="autoZero"/>
        <c:crossBetween val="between"/>
      </c:valAx>
    </c:plotArea>
    <c:plotVisOnly val="1"/>
    <c:dispBlanksAs val="gap"/>
    <c:showDLblsOverMax val="0"/>
  </c:chart>
  <c:spPr>
    <a:ln w="12700">
      <a:solidFill>
        <a:schemeClr val="accent1"/>
      </a:solidFill>
      <a:bevel/>
    </a:ln>
    <a:effectLst>
      <a:outerShdw blurRad="304800" dist="127000" dir="360000" sx="3000" sy="3000" algn="ctr" rotWithShape="0">
        <a:srgbClr val="000000">
          <a:alpha val="85000"/>
        </a:srgbClr>
      </a:outerShdw>
    </a:effectLst>
    <a:scene3d>
      <a:camera prst="orthographicFront"/>
      <a:lightRig rig="threePt" dir="t"/>
    </a:scene3d>
    <a:sp3d prstMaterial="flat">
      <a:bevelT w="38100" prst="slope"/>
      <a:bevelB w="19050" h="44450" prst="cross"/>
    </a:sp3d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1600201</xdr:colOff>
      <xdr:row>0</xdr:row>
      <xdr:rowOff>0</xdr:rowOff>
    </xdr:from>
    <xdr:to>
      <xdr:col>2</xdr:col>
      <xdr:colOff>942976</xdr:colOff>
      <xdr:row>2</xdr:row>
      <xdr:rowOff>43194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4B7CCC82-B8A9-FA70-A01C-DBA8B4E72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1" y="0"/>
          <a:ext cx="3009900" cy="433719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48</xdr:row>
      <xdr:rowOff>133351</xdr:rowOff>
    </xdr:from>
    <xdr:to>
      <xdr:col>3</xdr:col>
      <xdr:colOff>952500</xdr:colOff>
      <xdr:row>65</xdr:row>
      <xdr:rowOff>123825</xdr:rowOff>
    </xdr:to>
    <xdr:graphicFrame macro="">
      <xdr:nvGraphicFramePr>
        <xdr:cNvPr id="8" name="2 Gráfico">
          <a:extLst>
            <a:ext uri="{FF2B5EF4-FFF2-40B4-BE49-F238E27FC236}">
              <a16:creationId xmlns="" xmlns:a16="http://schemas.microsoft.com/office/drawing/2014/main" id="{8E455FC0-53B6-4B67-959A-919C59029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85</xdr:row>
      <xdr:rowOff>47624</xdr:rowOff>
    </xdr:from>
    <xdr:to>
      <xdr:col>3</xdr:col>
      <xdr:colOff>923925</xdr:colOff>
      <xdr:row>102</xdr:row>
      <xdr:rowOff>9523</xdr:rowOff>
    </xdr:to>
    <xdr:graphicFrame macro="">
      <xdr:nvGraphicFramePr>
        <xdr:cNvPr id="9" name="2 Gráfico">
          <a:extLst>
            <a:ext uri="{FF2B5EF4-FFF2-40B4-BE49-F238E27FC236}">
              <a16:creationId xmlns="" xmlns:a16="http://schemas.microsoft.com/office/drawing/2014/main" id="{0380007B-0C78-4E6B-948A-2231370C0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123825</xdr:colOff>
      <xdr:row>45</xdr:row>
      <xdr:rowOff>76200</xdr:rowOff>
    </xdr:from>
    <xdr:to>
      <xdr:col>1</xdr:col>
      <xdr:colOff>523875</xdr:colOff>
      <xdr:row>47</xdr:row>
      <xdr:rowOff>128919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B3DAC0B2-DD52-4C92-BE8D-C8BC4C85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010650"/>
          <a:ext cx="3009900" cy="433719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106</xdr:row>
      <xdr:rowOff>57150</xdr:rowOff>
    </xdr:from>
    <xdr:to>
      <xdr:col>2</xdr:col>
      <xdr:colOff>552450</xdr:colOff>
      <xdr:row>113</xdr:row>
      <xdr:rowOff>69238</xdr:rowOff>
    </xdr:to>
    <xdr:pic>
      <xdr:nvPicPr>
        <xdr:cNvPr id="3" name="Picture 2" descr="A picture containing table&#10;&#10;Description automatically generated">
          <a:extLst>
            <a:ext uri="{FF2B5EF4-FFF2-40B4-BE49-F238E27FC236}">
              <a16:creationId xmlns="" xmlns:a16="http://schemas.microsoft.com/office/drawing/2014/main" id="{C120CE99-1661-C87F-486A-A66C2C2AB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4612600"/>
          <a:ext cx="3924300" cy="13455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topLeftCell="A77" workbookViewId="0">
      <selection activeCell="H98" sqref="H98"/>
    </sheetView>
  </sheetViews>
  <sheetFormatPr baseColWidth="10" defaultColWidth="11.42578125" defaultRowHeight="15" x14ac:dyDescent="0.25"/>
  <cols>
    <col min="1" max="1" width="39.140625" customWidth="1"/>
    <col min="2" max="2" width="15.85546875" customWidth="1"/>
    <col min="3" max="3" width="18.5703125" customWidth="1"/>
    <col min="4" max="4" width="14.42578125" customWidth="1"/>
    <col min="5" max="5" width="13.5703125" bestFit="1" customWidth="1"/>
    <col min="6" max="8" width="12.7109375" bestFit="1" customWidth="1"/>
    <col min="9" max="9" width="13.85546875" bestFit="1" customWidth="1"/>
  </cols>
  <sheetData>
    <row r="1" spans="1:5" ht="15.75" x14ac:dyDescent="0.25">
      <c r="A1" s="61"/>
      <c r="B1" s="61"/>
      <c r="C1" s="61"/>
    </row>
    <row r="2" spans="1:5" x14ac:dyDescent="0.25">
      <c r="A2" s="51"/>
      <c r="B2" s="51"/>
      <c r="C2" s="51"/>
      <c r="D2" s="51"/>
    </row>
    <row r="3" spans="1:5" x14ac:dyDescent="0.25">
      <c r="A3" s="51" t="s">
        <v>15</v>
      </c>
      <c r="B3" s="51"/>
      <c r="C3" s="51"/>
      <c r="D3" s="51"/>
    </row>
    <row r="4" spans="1:5" x14ac:dyDescent="0.25">
      <c r="A4" s="51" t="s">
        <v>32</v>
      </c>
      <c r="B4" s="51"/>
      <c r="C4" s="51"/>
      <c r="D4" s="51"/>
    </row>
    <row r="5" spans="1:5" x14ac:dyDescent="0.25">
      <c r="A5" s="27"/>
      <c r="B5" s="28"/>
      <c r="C5" s="28"/>
      <c r="D5" s="28"/>
    </row>
    <row r="6" spans="1:5" x14ac:dyDescent="0.25">
      <c r="A6" s="29"/>
      <c r="B6" s="11" t="s">
        <v>33</v>
      </c>
      <c r="C6" s="11" t="s">
        <v>34</v>
      </c>
      <c r="D6" s="11" t="s">
        <v>22</v>
      </c>
    </row>
    <row r="7" spans="1:5" x14ac:dyDescent="0.25">
      <c r="A7" s="12"/>
      <c r="B7" s="12" t="s">
        <v>0</v>
      </c>
      <c r="C7" s="12" t="s">
        <v>0</v>
      </c>
      <c r="D7" s="12" t="s">
        <v>23</v>
      </c>
    </row>
    <row r="8" spans="1:5" x14ac:dyDescent="0.25">
      <c r="A8" s="58" t="s">
        <v>25</v>
      </c>
      <c r="B8" s="62"/>
      <c r="C8" s="62"/>
      <c r="D8" s="63"/>
    </row>
    <row r="9" spans="1:5" x14ac:dyDescent="0.25">
      <c r="A9" s="30" t="s">
        <v>11</v>
      </c>
      <c r="B9" s="41">
        <f>4693+4531+3688</f>
        <v>12912</v>
      </c>
      <c r="C9" s="13">
        <v>21916</v>
      </c>
      <c r="D9" s="14">
        <f>+((C9-B9)/B9)*100</f>
        <v>69.73358116480793</v>
      </c>
      <c r="E9" s="8"/>
    </row>
    <row r="10" spans="1:5" x14ac:dyDescent="0.25">
      <c r="A10" s="31" t="s">
        <v>1</v>
      </c>
      <c r="B10" s="41">
        <f>348+419+408</f>
        <v>1175</v>
      </c>
      <c r="C10" s="13">
        <v>1865</v>
      </c>
      <c r="D10" s="14">
        <f t="shared" ref="D10:D14" si="0">+((C10-B10)/B10)*100</f>
        <v>58.723404255319146</v>
      </c>
      <c r="E10" s="8"/>
    </row>
    <row r="11" spans="1:5" x14ac:dyDescent="0.25">
      <c r="A11" s="31" t="s">
        <v>19</v>
      </c>
      <c r="B11" s="41">
        <f>308+320+284</f>
        <v>912</v>
      </c>
      <c r="C11" s="13">
        <v>1389</v>
      </c>
      <c r="D11" s="14">
        <f t="shared" si="0"/>
        <v>52.30263157894737</v>
      </c>
      <c r="E11" s="8"/>
    </row>
    <row r="12" spans="1:5" x14ac:dyDescent="0.25">
      <c r="A12" s="31" t="s">
        <v>12</v>
      </c>
      <c r="B12" s="41">
        <f>1056+1082+1368</f>
        <v>3506</v>
      </c>
      <c r="C12" s="13">
        <v>4035</v>
      </c>
      <c r="D12" s="14">
        <f t="shared" si="0"/>
        <v>15.088419851682829</v>
      </c>
      <c r="E12" s="8"/>
    </row>
    <row r="13" spans="1:5" x14ac:dyDescent="0.25">
      <c r="A13" s="31" t="s">
        <v>2</v>
      </c>
      <c r="B13" s="41">
        <f>596+640+579</f>
        <v>1815</v>
      </c>
      <c r="C13" s="13">
        <v>2498</v>
      </c>
      <c r="D13" s="14">
        <f t="shared" si="0"/>
        <v>37.630853994490359</v>
      </c>
      <c r="E13" s="8"/>
    </row>
    <row r="14" spans="1:5" x14ac:dyDescent="0.25">
      <c r="A14" s="32" t="s">
        <v>13</v>
      </c>
      <c r="B14" s="15">
        <f>SUM(B9:B13)</f>
        <v>20320</v>
      </c>
      <c r="C14" s="15">
        <f>SUM(C9:C13)</f>
        <v>31703</v>
      </c>
      <c r="D14" s="16">
        <f t="shared" si="0"/>
        <v>56.018700787401578</v>
      </c>
    </row>
    <row r="15" spans="1:5" ht="6" customHeight="1" x14ac:dyDescent="0.25">
      <c r="A15" s="33"/>
      <c r="B15" s="17"/>
      <c r="C15" s="17"/>
      <c r="D15" s="18"/>
    </row>
    <row r="16" spans="1:5" x14ac:dyDescent="0.25">
      <c r="A16" s="55" t="s">
        <v>3</v>
      </c>
      <c r="B16" s="56"/>
      <c r="C16" s="56"/>
      <c r="D16" s="57"/>
    </row>
    <row r="17" spans="1:6" x14ac:dyDescent="0.25">
      <c r="A17" s="58"/>
      <c r="B17" s="59"/>
      <c r="C17" s="59"/>
      <c r="D17" s="60"/>
      <c r="F17" s="7"/>
    </row>
    <row r="18" spans="1:6" x14ac:dyDescent="0.25">
      <c r="A18" s="34" t="s">
        <v>4</v>
      </c>
      <c r="B18" s="42">
        <f>684+711+529</f>
        <v>1924</v>
      </c>
      <c r="C18" s="13">
        <v>2739</v>
      </c>
      <c r="D18" s="14">
        <f>+((C18-B18)/B18)*100</f>
        <v>42.359667359667355</v>
      </c>
    </row>
    <row r="19" spans="1:6" x14ac:dyDescent="0.25">
      <c r="A19" s="35" t="s">
        <v>5</v>
      </c>
      <c r="B19" s="42">
        <f>44+46+36</f>
        <v>126</v>
      </c>
      <c r="C19" s="13">
        <v>105</v>
      </c>
      <c r="D19" s="14">
        <f t="shared" ref="D19:D21" si="1">+((C19-B19)/B19)*100</f>
        <v>-16.666666666666664</v>
      </c>
    </row>
    <row r="20" spans="1:6" x14ac:dyDescent="0.25">
      <c r="A20" s="36" t="s">
        <v>14</v>
      </c>
      <c r="B20" s="42">
        <v>31</v>
      </c>
      <c r="C20" s="13">
        <v>39</v>
      </c>
      <c r="D20" s="14">
        <f t="shared" si="1"/>
        <v>25.806451612903224</v>
      </c>
    </row>
    <row r="21" spans="1:6" x14ac:dyDescent="0.25">
      <c r="A21" s="37" t="s">
        <v>6</v>
      </c>
      <c r="B21" s="15">
        <f>SUM(B18:B20)</f>
        <v>2081</v>
      </c>
      <c r="C21" s="15">
        <f>SUM(C18:C20)</f>
        <v>2883</v>
      </c>
      <c r="D21" s="16">
        <f t="shared" si="1"/>
        <v>38.539163863527151</v>
      </c>
    </row>
    <row r="22" spans="1:6" ht="6.95" customHeight="1" x14ac:dyDescent="0.25">
      <c r="A22" s="38"/>
      <c r="B22" s="17"/>
      <c r="C22" s="17"/>
      <c r="D22" s="18"/>
    </row>
    <row r="23" spans="1:6" ht="20.100000000000001" customHeight="1" x14ac:dyDescent="0.25">
      <c r="A23" s="55" t="s">
        <v>24</v>
      </c>
      <c r="B23" s="56"/>
      <c r="C23" s="56"/>
      <c r="D23" s="57"/>
    </row>
    <row r="24" spans="1:6" ht="20.100000000000001" customHeight="1" x14ac:dyDescent="0.25">
      <c r="A24" s="58"/>
      <c r="B24" s="59"/>
      <c r="C24" s="59"/>
      <c r="D24" s="60"/>
    </row>
    <row r="25" spans="1:6" ht="20.100000000000001" customHeight="1" x14ac:dyDescent="0.25">
      <c r="A25" s="44" t="s">
        <v>20</v>
      </c>
      <c r="B25" s="43">
        <v>3</v>
      </c>
      <c r="C25" s="19">
        <v>15</v>
      </c>
      <c r="D25" s="14">
        <f t="shared" ref="D25:D27" si="2">+((C25-B25)/B25)*100</f>
        <v>400</v>
      </c>
    </row>
    <row r="26" spans="1:6" ht="20.100000000000001" customHeight="1" x14ac:dyDescent="0.25">
      <c r="A26" s="45" t="s">
        <v>21</v>
      </c>
      <c r="B26" s="43">
        <v>1</v>
      </c>
      <c r="C26" s="19">
        <v>0</v>
      </c>
      <c r="D26" s="14"/>
    </row>
    <row r="27" spans="1:6" ht="20.100000000000001" customHeight="1" x14ac:dyDescent="0.25">
      <c r="A27" s="5" t="s">
        <v>26</v>
      </c>
      <c r="B27" s="20">
        <f>SUM(B25:B26)</f>
        <v>4</v>
      </c>
      <c r="C27" s="20">
        <f>SUM(C25:C26)</f>
        <v>15</v>
      </c>
      <c r="D27" s="16">
        <f t="shared" si="2"/>
        <v>275</v>
      </c>
    </row>
    <row r="28" spans="1:6" x14ac:dyDescent="0.25">
      <c r="A28" s="55" t="s">
        <v>7</v>
      </c>
      <c r="B28" s="56"/>
      <c r="C28" s="56"/>
      <c r="D28" s="57"/>
    </row>
    <row r="29" spans="1:6" x14ac:dyDescent="0.25">
      <c r="A29" s="58"/>
      <c r="B29" s="59"/>
      <c r="C29" s="59"/>
      <c r="D29" s="60"/>
    </row>
    <row r="30" spans="1:6" ht="20.100000000000001" customHeight="1" x14ac:dyDescent="0.25">
      <c r="A30" s="1" t="s">
        <v>16</v>
      </c>
      <c r="B30" s="43">
        <f>2845+4128+3392</f>
        <v>10365</v>
      </c>
      <c r="C30" s="19">
        <v>18805</v>
      </c>
      <c r="D30" s="14">
        <f t="shared" ref="D30:D32" si="3">+((C30-B30)/B30)*100</f>
        <v>81.427882296189097</v>
      </c>
    </row>
    <row r="31" spans="1:6" ht="20.100000000000001" customHeight="1" x14ac:dyDescent="0.25">
      <c r="A31" s="2" t="s">
        <v>8</v>
      </c>
      <c r="B31" s="43">
        <f>44110+42902+51596</f>
        <v>138608</v>
      </c>
      <c r="C31" s="19">
        <v>155557</v>
      </c>
      <c r="D31" s="14">
        <f t="shared" si="3"/>
        <v>12.228009927276926</v>
      </c>
    </row>
    <row r="32" spans="1:6" ht="20.100000000000001" customHeight="1" x14ac:dyDescent="0.25">
      <c r="A32" s="5" t="s">
        <v>27</v>
      </c>
      <c r="B32" s="20">
        <f>SUM(B30:B31)</f>
        <v>148973</v>
      </c>
      <c r="C32" s="20">
        <f>SUM(C30:C31)</f>
        <v>174362</v>
      </c>
      <c r="D32" s="16">
        <f t="shared" si="3"/>
        <v>17.042685587321195</v>
      </c>
    </row>
    <row r="33" spans="1:4" ht="6" customHeight="1" x14ac:dyDescent="0.25">
      <c r="A33" s="6"/>
      <c r="B33" s="21"/>
      <c r="C33" s="21"/>
      <c r="D33" s="18"/>
    </row>
    <row r="34" spans="1:4" ht="21.95" customHeight="1" x14ac:dyDescent="0.25">
      <c r="A34" s="64" t="s">
        <v>28</v>
      </c>
      <c r="B34" s="65"/>
      <c r="C34" s="65"/>
      <c r="D34" s="66"/>
    </row>
    <row r="35" spans="1:4" ht="21.95" customHeight="1" x14ac:dyDescent="0.25">
      <c r="A35" s="10" t="s">
        <v>29</v>
      </c>
      <c r="B35" s="22">
        <v>468</v>
      </c>
      <c r="C35" s="22">
        <v>293</v>
      </c>
      <c r="D35" s="14">
        <f t="shared" ref="D35:D36" si="4">+((C35-B35)/B35)*100</f>
        <v>-37.393162393162392</v>
      </c>
    </row>
    <row r="36" spans="1:4" ht="21.95" customHeight="1" x14ac:dyDescent="0.25">
      <c r="A36" s="10" t="s">
        <v>30</v>
      </c>
      <c r="B36" s="22">
        <v>444</v>
      </c>
      <c r="C36" s="22">
        <v>304</v>
      </c>
      <c r="D36" s="14">
        <f t="shared" si="4"/>
        <v>-31.531531531531531</v>
      </c>
    </row>
    <row r="37" spans="1:4" ht="21.95" customHeight="1" x14ac:dyDescent="0.25">
      <c r="A37" s="9"/>
      <c r="B37" s="23"/>
      <c r="C37" s="23"/>
      <c r="D37" s="18"/>
    </row>
    <row r="38" spans="1:4" x14ac:dyDescent="0.25">
      <c r="A38" s="55" t="s">
        <v>17</v>
      </c>
      <c r="B38" s="56"/>
      <c r="C38" s="56"/>
      <c r="D38" s="57"/>
    </row>
    <row r="39" spans="1:4" x14ac:dyDescent="0.25">
      <c r="A39" s="58"/>
      <c r="B39" s="59"/>
      <c r="C39" s="59"/>
      <c r="D39" s="60"/>
    </row>
    <row r="40" spans="1:4" x14ac:dyDescent="0.25">
      <c r="A40" s="39" t="s">
        <v>18</v>
      </c>
      <c r="B40" s="24">
        <v>212</v>
      </c>
      <c r="C40" s="24">
        <v>144</v>
      </c>
      <c r="D40" s="14">
        <f t="shared" ref="D40:D41" si="5">+((C40-B40)/B40)*100</f>
        <v>-32.075471698113205</v>
      </c>
    </row>
    <row r="41" spans="1:4" x14ac:dyDescent="0.25">
      <c r="A41" s="25" t="s">
        <v>9</v>
      </c>
      <c r="B41" s="25">
        <f>SUM(B40)</f>
        <v>212</v>
      </c>
      <c r="C41" s="25">
        <f>SUM(C40)</f>
        <v>144</v>
      </c>
      <c r="D41" s="16">
        <f t="shared" si="5"/>
        <v>-32.075471698113205</v>
      </c>
    </row>
    <row r="42" spans="1:4" ht="6" customHeight="1" x14ac:dyDescent="0.25">
      <c r="A42" s="26"/>
      <c r="B42" s="26"/>
      <c r="C42" s="26"/>
      <c r="D42" s="18"/>
    </row>
    <row r="43" spans="1:4" x14ac:dyDescent="0.25">
      <c r="A43" s="3" t="s">
        <v>10</v>
      </c>
      <c r="B43" s="13">
        <v>1492</v>
      </c>
      <c r="C43" s="13">
        <v>1548</v>
      </c>
      <c r="D43" s="14">
        <f t="shared" ref="D43" si="6">+((C43-B43)/B43)*100</f>
        <v>3.7533512064343162</v>
      </c>
    </row>
    <row r="44" spans="1:4" x14ac:dyDescent="0.25">
      <c r="A44" s="27" t="s">
        <v>31</v>
      </c>
      <c r="B44" s="28"/>
      <c r="C44" s="28"/>
      <c r="D44" s="28"/>
    </row>
    <row r="46" spans="1:4" x14ac:dyDescent="0.25">
      <c r="A46" s="4"/>
      <c r="B46" s="4"/>
      <c r="C46" s="4"/>
    </row>
    <row r="47" spans="1:4" x14ac:dyDescent="0.25">
      <c r="A47" s="4"/>
      <c r="B47" s="4"/>
      <c r="C47" s="4"/>
    </row>
    <row r="48" spans="1:4" x14ac:dyDescent="0.25">
      <c r="A48" s="4"/>
      <c r="B48" s="4"/>
      <c r="C48" s="4"/>
    </row>
    <row r="56" spans="7:8" x14ac:dyDescent="0.25">
      <c r="G56" s="54"/>
      <c r="H56" s="54"/>
    </row>
    <row r="57" spans="7:8" x14ac:dyDescent="0.25">
      <c r="G57" s="54"/>
      <c r="H57" s="54"/>
    </row>
    <row r="58" spans="7:8" x14ac:dyDescent="0.25">
      <c r="G58" s="54"/>
      <c r="H58" s="54"/>
    </row>
    <row r="59" spans="7:8" x14ac:dyDescent="0.25">
      <c r="G59" s="40"/>
      <c r="H59" s="40"/>
    </row>
    <row r="71" spans="1:9" x14ac:dyDescent="0.25">
      <c r="A71" s="52" t="s">
        <v>43</v>
      </c>
      <c r="B71" s="52"/>
      <c r="C71" s="52"/>
      <c r="D71" s="52"/>
    </row>
    <row r="72" spans="1:9" x14ac:dyDescent="0.25">
      <c r="A72" s="51" t="s">
        <v>32</v>
      </c>
      <c r="B72" s="51"/>
      <c r="C72" s="51"/>
      <c r="D72" s="51"/>
    </row>
    <row r="74" spans="1:9" x14ac:dyDescent="0.25">
      <c r="A74" s="53" t="s">
        <v>35</v>
      </c>
      <c r="B74" s="11" t="s">
        <v>33</v>
      </c>
      <c r="C74" s="11" t="s">
        <v>34</v>
      </c>
      <c r="D74" s="11" t="s">
        <v>22</v>
      </c>
    </row>
    <row r="75" spans="1:9" x14ac:dyDescent="0.25">
      <c r="A75" s="53"/>
      <c r="B75" s="12" t="s">
        <v>44</v>
      </c>
      <c r="C75" s="12" t="s">
        <v>44</v>
      </c>
      <c r="D75" s="12" t="s">
        <v>23</v>
      </c>
    </row>
    <row r="76" spans="1:9" x14ac:dyDescent="0.25">
      <c r="A76" s="46" t="s">
        <v>36</v>
      </c>
      <c r="B76" s="48">
        <v>109655835.74000001</v>
      </c>
      <c r="C76" s="48">
        <v>98460324.099999994</v>
      </c>
      <c r="D76" s="14">
        <f>+((C76-B76)/B76)*100</f>
        <v>-10.209681559078339</v>
      </c>
      <c r="F76" s="49"/>
      <c r="G76" s="49"/>
      <c r="H76" s="49"/>
      <c r="I76" s="49"/>
    </row>
    <row r="77" spans="1:9" x14ac:dyDescent="0.25">
      <c r="A77" s="46" t="s">
        <v>37</v>
      </c>
      <c r="B77" s="48">
        <v>57634860.300000004</v>
      </c>
      <c r="C77" s="48">
        <v>21580082.870000001</v>
      </c>
      <c r="D77" s="14">
        <f t="shared" ref="D77:D82" si="7">+((C77-B77)/B77)*100</f>
        <v>-62.557239216557981</v>
      </c>
      <c r="F77" s="49"/>
      <c r="G77" s="49"/>
      <c r="H77" s="49"/>
      <c r="I77" s="49"/>
    </row>
    <row r="78" spans="1:9" x14ac:dyDescent="0.25">
      <c r="A78" s="46" t="s">
        <v>38</v>
      </c>
      <c r="B78" s="48">
        <v>301715.86</v>
      </c>
      <c r="C78" s="48">
        <v>25767124.649999999</v>
      </c>
      <c r="D78" s="14">
        <f t="shared" si="7"/>
        <v>8440.1956164982512</v>
      </c>
      <c r="F78" s="49"/>
      <c r="G78" s="49"/>
      <c r="H78" s="49"/>
      <c r="I78" s="49"/>
    </row>
    <row r="79" spans="1:9" x14ac:dyDescent="0.25">
      <c r="A79" s="46" t="s">
        <v>39</v>
      </c>
      <c r="B79" s="48">
        <v>3823514.35</v>
      </c>
      <c r="C79" s="48"/>
      <c r="D79" s="14"/>
      <c r="F79" s="49"/>
      <c r="G79" s="49"/>
      <c r="H79" s="49"/>
      <c r="I79" s="49"/>
    </row>
    <row r="80" spans="1:9" x14ac:dyDescent="0.25">
      <c r="A80" s="46" t="s">
        <v>40</v>
      </c>
      <c r="B80" s="48">
        <v>225000</v>
      </c>
      <c r="C80" s="48">
        <v>148500</v>
      </c>
      <c r="D80" s="14">
        <f t="shared" si="7"/>
        <v>-34</v>
      </c>
      <c r="F80" s="49"/>
      <c r="G80" s="49"/>
      <c r="H80" s="49"/>
      <c r="I80" s="49"/>
    </row>
    <row r="81" spans="1:9" x14ac:dyDescent="0.25">
      <c r="A81" s="46" t="s">
        <v>41</v>
      </c>
      <c r="B81" s="48">
        <v>1540440.17</v>
      </c>
      <c r="C81" s="48">
        <v>160000</v>
      </c>
      <c r="D81" s="14">
        <f t="shared" si="7"/>
        <v>-89.61335836886154</v>
      </c>
      <c r="F81" s="49"/>
      <c r="G81" s="49"/>
      <c r="H81" s="49"/>
      <c r="I81" s="49"/>
    </row>
    <row r="82" spans="1:9" x14ac:dyDescent="0.25">
      <c r="A82" s="47" t="s">
        <v>42</v>
      </c>
      <c r="B82" s="50">
        <v>173181366.42000002</v>
      </c>
      <c r="C82" s="50">
        <v>146116031.62</v>
      </c>
      <c r="D82" s="16">
        <f t="shared" si="7"/>
        <v>-15.628318080341897</v>
      </c>
      <c r="F82" s="49"/>
      <c r="G82" s="49"/>
      <c r="H82" s="49"/>
      <c r="I82" s="49"/>
    </row>
  </sheetData>
  <mergeCells count="16">
    <mergeCell ref="A23:D24"/>
    <mergeCell ref="A28:D29"/>
    <mergeCell ref="A38:D39"/>
    <mergeCell ref="A1:C1"/>
    <mergeCell ref="A2:D2"/>
    <mergeCell ref="A3:D3"/>
    <mergeCell ref="A4:D4"/>
    <mergeCell ref="A8:D8"/>
    <mergeCell ref="A16:D17"/>
    <mergeCell ref="A34:D34"/>
    <mergeCell ref="A72:D72"/>
    <mergeCell ref="A71:D71"/>
    <mergeCell ref="A74:A75"/>
    <mergeCell ref="G56:H56"/>
    <mergeCell ref="G57:H57"/>
    <mergeCell ref="G58:H5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 ABR-JUN 22</vt:lpstr>
    </vt:vector>
  </TitlesOfParts>
  <Company>CECANOT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Lisset T. Garcia Hernandez</cp:lastModifiedBy>
  <cp:lastPrinted>2022-09-16T13:34:54Z</cp:lastPrinted>
  <dcterms:created xsi:type="dcterms:W3CDTF">2017-02-02T14:48:37Z</dcterms:created>
  <dcterms:modified xsi:type="dcterms:W3CDTF">2022-09-16T13:45:14Z</dcterms:modified>
</cp:coreProperties>
</file>