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8800" windowHeight="11835"/>
  </bookViews>
  <sheets>
    <sheet name="ESTADISTICA JUL-SEP 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0" i="20" l="1"/>
  <c r="C81" i="20"/>
  <c r="C78" i="20"/>
  <c r="C77" i="20"/>
  <c r="C76" i="20"/>
  <c r="B80" i="20"/>
  <c r="B77" i="20"/>
  <c r="B76" i="20"/>
  <c r="B81" i="20"/>
  <c r="C82" i="20" l="1"/>
  <c r="B82" i="20"/>
  <c r="D77" i="20"/>
  <c r="D78" i="20"/>
  <c r="D80" i="20"/>
  <c r="D81" i="20"/>
  <c r="D76" i="20"/>
  <c r="D82" i="20" l="1"/>
  <c r="D38" i="20" l="1"/>
  <c r="D37" i="20"/>
  <c r="B43" i="20" l="1"/>
  <c r="B16" i="20"/>
  <c r="B23" i="20"/>
  <c r="C16" i="20" l="1"/>
  <c r="D45" i="20"/>
  <c r="C43" i="20"/>
  <c r="D42" i="20"/>
  <c r="C34" i="20"/>
  <c r="B34" i="20"/>
  <c r="D33" i="20"/>
  <c r="D32" i="20"/>
  <c r="C29" i="20"/>
  <c r="B29" i="20"/>
  <c r="D27" i="20"/>
  <c r="C23" i="20"/>
  <c r="D21" i="20"/>
  <c r="D15" i="20"/>
  <c r="D13" i="20"/>
  <c r="D12" i="20"/>
  <c r="D11" i="20"/>
  <c r="D43" i="20" l="1"/>
  <c r="D34" i="20"/>
  <c r="D29" i="20"/>
  <c r="D23" i="20"/>
  <c r="D16" i="20"/>
  <c r="D22" i="20"/>
  <c r="D20" i="20"/>
  <c r="D14" i="20"/>
</calcChain>
</file>

<file path=xl/sharedStrings.xml><?xml version="1.0" encoding="utf-8"?>
<sst xmlns="http://schemas.openxmlformats.org/spreadsheetml/2006/main" count="52" uniqueCount="45">
  <si>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</si>
  <si>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</si>
  <si>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</si>
  <si>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</si>
  <si>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</si>
  <si>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</si>
  <si>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</si>
  <si>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</si>
  <si>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</si>
  <si>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</si>
  <si>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</si>
  <si>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</si>
  <si>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</si>
  <si>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</si>
  <si>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</si>
  <si>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</si>
  <si>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</si>
  <si>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</si>
  <si>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</si>
  <si>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</si>
  <si>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</si>
  <si>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</si>
  <si>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</si>
  <si>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</si>
  <si>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</si>
  <si>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</si>
  <si>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</si>
  <si>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</si>
  <si>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</si>
  <si>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</si>
  <si>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</si>
  <si>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</si>
  <si>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FUENTE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</si>
  <si>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</si>
  <si>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</si>
  <si>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</si>
  <si>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</si>
  <si>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</si>
  <si>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</si>
  <si>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</si>
  <si>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RD $</t>
  </si>
  <si>
    <t>Estadistica comparativa Jul - Sep 2021  y  Jul - Sep  2022</t>
  </si>
  <si>
    <t>Jul- Sep  2021</t>
  </si>
  <si>
    <t>Jul- Sep  2022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</si>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</sst>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70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0" fontId="0" fillId="3" borderId="0" xfId="0" applyFill="1"/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3" fontId="0" fillId="0" borderId="0" xfId="0" applyNumberFormat="1"/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49" fontId="7" fillId="0" borderId="5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3" fontId="5" fillId="0" borderId="4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4" fontId="0" fillId="0" borderId="0" xfId="0" applyNumberFormat="1"/>
    <xf numFmtId="0" fontId="13" fillId="0" borderId="4" xfId="0" applyFont="1" applyBorder="1"/>
    <xf numFmtId="0" fontId="14" fillId="2" borderId="4" xfId="0" applyFont="1" applyFill="1" applyBorder="1"/>
    <xf numFmtId="4" fontId="6" fillId="0" borderId="4" xfId="0" applyNumberFormat="1" applyFont="1" applyBorder="1"/>
    <xf numFmtId="4" fontId="12" fillId="2" borderId="4" xfId="0" applyNumberFormat="1" applyFont="1" applyFill="1" applyBorder="1"/>
    <xf numFmtId="4" fontId="6" fillId="0" borderId="4" xfId="0" applyNumberFormat="1" applyFont="1" applyBorder="1" applyAlignment="1">
      <alignment horizontal="center"/>
    </xf>
    <xf numFmtId="4" fontId="12" fillId="2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4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4" borderId="15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Jul-Sep 2022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1F-42A2-8D5E-92F61D4D213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11F-42A2-8D5E-92F61D4D213C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11F-42A2-8D5E-92F61D4D213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11F-42A2-8D5E-92F61D4D213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('ESTADISTICA JUL-SEP 22'!$A$16,'ESTADISTICA JUL-SEP 22'!$A$23,'ESTADISTICA JUL-SEP 22'!$A$32,'ESTADISTICA JUL-SEP 22'!$A$33,'ESTADISTICA JUL-SEP 22'!$A$37,'ESTADISTICA JUL-SEP 22'!$A$45)</c:f>
              <c:strCache>
                <c:ptCount val="6"/>
                <c:pt idx="0">
                  <c:v>TOTAL CONSULTAS</c:v>
                </c:pt>
                <c:pt idx="1">
                  <c:v>TOTAL CIRUGIAS </c:v>
                </c:pt>
                <c:pt idx="2">
                  <c:v>TOTAL IMAGENES</c:v>
                </c:pt>
                <c:pt idx="3">
                  <c:v>PRUEBAS DE LABORATORIO</c:v>
                </c:pt>
                <c:pt idx="4">
                  <c:v>INGRESOS</c:v>
                </c:pt>
                <c:pt idx="5">
                  <c:v>HEMODIALISIS</c:v>
                </c:pt>
              </c:strCache>
            </c:strRef>
          </c:cat>
          <c:val>
            <c:numRef>
              <c:f>('ESTADISTICA JUL-SEP 22'!$C$16,'ESTADISTICA JUL-SEP 22'!$C$23,'ESTADISTICA JUL-SEP 22'!$C$32,'ESTADISTICA JUL-SEP 22'!$C$33,'ESTADISTICA JUL-SEP 22'!$C$37,'ESTADISTICA JUL-SEP 22'!$C$45)</c:f>
              <c:numCache>
                <c:formatCode>#,##0</c:formatCode>
                <c:ptCount val="6"/>
                <c:pt idx="0">
                  <c:v>33464</c:v>
                </c:pt>
                <c:pt idx="1">
                  <c:v>3039</c:v>
                </c:pt>
                <c:pt idx="2">
                  <c:v>21658</c:v>
                </c:pt>
                <c:pt idx="3">
                  <c:v>170137</c:v>
                </c:pt>
                <c:pt idx="4">
                  <c:v>346</c:v>
                </c:pt>
                <c:pt idx="5">
                  <c:v>1468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11F-42A2-8D5E-92F61D4D21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72081840"/>
        <c:axId val="372082624"/>
        <c:axId val="0"/>
      </c:bar3DChart>
      <c:catAx>
        <c:axId val="37208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72082624"/>
        <c:crosses val="autoZero"/>
        <c:auto val="1"/>
        <c:lblAlgn val="ctr"/>
        <c:lblOffset val="100"/>
        <c:noMultiLvlLbl val="0"/>
      </c:catAx>
      <c:valAx>
        <c:axId val="372082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72081840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Jul-Sep 2022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63B-473E-BC19-DED0C4CEC3B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63B-473E-BC19-DED0C4CEC3B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63B-473E-BC19-DED0C4CEC3B3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63B-473E-BC19-DED0C4CEC3B3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63B-473E-BC19-DED0C4CEC3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 JUL-SEP 22'!$A$76:$A$81</c:f>
              <c:strCache>
                <c:ptCount val="6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OTROS INGRESOS</c:v>
                </c:pt>
              </c:strCache>
            </c:strRef>
          </c:cat>
          <c:val>
            <c:numRef>
              <c:f>'ESTADISTICA JUL-SEP 22'!$C$76:$C$81</c:f>
              <c:numCache>
                <c:formatCode>#,##0.00</c:formatCode>
                <c:ptCount val="6"/>
                <c:pt idx="0">
                  <c:v>121824180.81999999</c:v>
                </c:pt>
                <c:pt idx="1">
                  <c:v>44808308.380000003</c:v>
                </c:pt>
                <c:pt idx="2">
                  <c:v>14604385.909999998</c:v>
                </c:pt>
                <c:pt idx="4">
                  <c:v>148500</c:v>
                </c:pt>
                <c:pt idx="5">
                  <c:v>240000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63B-473E-BC19-DED0C4CEC3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72083408"/>
        <c:axId val="372083800"/>
        <c:axId val="0"/>
      </c:bar3DChart>
      <c:catAx>
        <c:axId val="37208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72083800"/>
        <c:crosses val="autoZero"/>
        <c:auto val="1"/>
        <c:lblAlgn val="ctr"/>
        <c:lblOffset val="100"/>
        <c:noMultiLvlLbl val="0"/>
      </c:catAx>
      <c:valAx>
        <c:axId val="3720838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37208340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1638301</xdr:colOff>
      <xdr:row>0</xdr:row>
      <xdr:rowOff>123825</xdr:rowOff>
    </xdr:from>
    <xdr:to>
      <xdr:col>2</xdr:col>
      <xdr:colOff>981076</xdr:colOff>
      <xdr:row>2</xdr:row>
      <xdr:rowOff>167019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B7CCC82-B8A9-FA70-A01C-DBA8B4E7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1" y="12382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46</xdr:row>
      <xdr:rowOff>123826</xdr:rowOff>
    </xdr:from>
    <xdr:to>
      <xdr:col>4</xdr:col>
      <xdr:colOff>19050</xdr:colOff>
      <xdr:row>66</xdr:row>
      <xdr:rowOff>114300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xmlns="" id="{8E455FC0-53B6-4B67-959A-919C59029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85</xdr:row>
      <xdr:rowOff>47624</xdr:rowOff>
    </xdr:from>
    <xdr:to>
      <xdr:col>3</xdr:col>
      <xdr:colOff>923925</xdr:colOff>
      <xdr:row>102</xdr:row>
      <xdr:rowOff>9523</xdr:rowOff>
    </xdr:to>
    <xdr:graphicFrame macro="">
      <xdr:nvGraphicFramePr>
        <xdr:cNvPr id="9" name="2 Gráfico">
          <a:extLst>
            <a:ext uri="{FF2B5EF4-FFF2-40B4-BE49-F238E27FC236}">
              <a16:creationId xmlns:a16="http://schemas.microsoft.com/office/drawing/2014/main" xmlns="" id="{0380007B-0C78-4E6B-948A-2231370C0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295275</xdr:colOff>
      <xdr:row>103</xdr:row>
      <xdr:rowOff>57150</xdr:rowOff>
    </xdr:from>
    <xdr:to>
      <xdr:col>2</xdr:col>
      <xdr:colOff>552450</xdr:colOff>
      <xdr:row>110</xdr:row>
      <xdr:rowOff>69238</xdr:rowOff>
    </xdr:to>
    <xdr:pic>
      <xdr:nvPicPr>
        <xdr:cNvPr id="3" name="Picture 2" descr="A picture containing table&#10;&#10;Description automatically generated">
          <a:extLst>
            <a:ext uri="{FF2B5EF4-FFF2-40B4-BE49-F238E27FC236}">
              <a16:creationId xmlns:a16="http://schemas.microsoft.com/office/drawing/2014/main" xmlns="" id="{C120CE99-1661-C87F-486A-A66C2C2A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4612600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F54" sqref="F54"/>
    </sheetView>
  </sheetViews>
  <sheetFormatPr baseColWidth="10"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  <col min="6" max="8" width="12.7109375" bestFit="1" customWidth="1"/>
    <col min="9" max="9" width="13.85546875" bestFit="1" customWidth="1"/>
  </cols>
  <sheetData>
    <row r="1" spans="1:5" ht="15.75" x14ac:dyDescent="0.25">
      <c r="A1" s="64"/>
      <c r="B1" s="64"/>
      <c r="C1" s="64"/>
    </row>
    <row r="2" spans="1:5" x14ac:dyDescent="0.25">
      <c r="A2" s="54"/>
      <c r="B2" s="54"/>
      <c r="C2" s="54"/>
      <c r="D2" s="54"/>
    </row>
    <row r="3" spans="1:5" x14ac:dyDescent="0.25">
      <c r="A3" s="53"/>
      <c r="B3" s="53"/>
      <c r="C3" s="53"/>
      <c r="D3" s="53"/>
    </row>
    <row r="4" spans="1:5" x14ac:dyDescent="0.25">
      <c r="A4" s="53"/>
      <c r="B4" s="53"/>
      <c r="C4" s="53"/>
      <c r="D4" s="53"/>
    </row>
    <row r="5" spans="1:5" x14ac:dyDescent="0.25">
      <c r="A5" s="54" t="s">
        <v>15</v>
      </c>
      <c r="B5" s="54"/>
      <c r="C5" s="54"/>
      <c r="D5" s="54"/>
    </row>
    <row r="6" spans="1:5" x14ac:dyDescent="0.25">
      <c r="A6" s="54" t="s">
        <v>41</v>
      </c>
      <c r="B6" s="54"/>
      <c r="C6" s="54"/>
      <c r="D6" s="54"/>
    </row>
    <row r="7" spans="1:5" x14ac:dyDescent="0.25">
      <c r="A7" s="27"/>
      <c r="B7" s="28"/>
      <c r="C7" s="28"/>
      <c r="D7" s="28"/>
    </row>
    <row r="8" spans="1:5" x14ac:dyDescent="0.25">
      <c r="A8" s="29"/>
      <c r="B8" s="11" t="s">
        <v>42</v>
      </c>
      <c r="C8" s="11" t="s">
        <v>43</v>
      </c>
      <c r="D8" s="11" t="s">
        <v>22</v>
      </c>
    </row>
    <row r="9" spans="1:5" x14ac:dyDescent="0.25">
      <c r="A9" s="12"/>
      <c r="B9" s="12" t="s">
        <v>0</v>
      </c>
      <c r="C9" s="12" t="s">
        <v>0</v>
      </c>
      <c r="D9" s="12" t="s">
        <v>23</v>
      </c>
    </row>
    <row r="10" spans="1:5" x14ac:dyDescent="0.25">
      <c r="A10" s="61" t="s">
        <v>25</v>
      </c>
      <c r="B10" s="65"/>
      <c r="C10" s="65"/>
      <c r="D10" s="66"/>
    </row>
    <row r="11" spans="1:5" x14ac:dyDescent="0.25">
      <c r="A11" s="30" t="s">
        <v>11</v>
      </c>
      <c r="B11" s="41">
        <v>14538</v>
      </c>
      <c r="C11" s="13">
        <v>22222</v>
      </c>
      <c r="D11" s="14">
        <f>+((C11-B11)/B11)*100</f>
        <v>52.854587976337875</v>
      </c>
      <c r="E11" s="8"/>
    </row>
    <row r="12" spans="1:5" x14ac:dyDescent="0.25">
      <c r="A12" s="31" t="s">
        <v>1</v>
      </c>
      <c r="B12" s="41">
        <v>1607</v>
      </c>
      <c r="C12" s="13">
        <v>2814</v>
      </c>
      <c r="D12" s="14">
        <f t="shared" ref="D12:D16" si="0">+((C12-B12)/B12)*100</f>
        <v>75.108898568761674</v>
      </c>
      <c r="E12" s="8"/>
    </row>
    <row r="13" spans="1:5" x14ac:dyDescent="0.25">
      <c r="A13" s="31" t="s">
        <v>19</v>
      </c>
      <c r="B13" s="41">
        <v>1019</v>
      </c>
      <c r="C13" s="13">
        <v>1784</v>
      </c>
      <c r="D13" s="14">
        <f t="shared" si="0"/>
        <v>75.073601570166829</v>
      </c>
      <c r="E13" s="8"/>
    </row>
    <row r="14" spans="1:5" x14ac:dyDescent="0.25">
      <c r="A14" s="31" t="s">
        <v>12</v>
      </c>
      <c r="B14" s="41">
        <v>3745</v>
      </c>
      <c r="C14" s="13">
        <v>4192</v>
      </c>
      <c r="D14" s="14">
        <f t="shared" si="0"/>
        <v>11.935914552736984</v>
      </c>
      <c r="E14" s="8"/>
    </row>
    <row r="15" spans="1:5" x14ac:dyDescent="0.25">
      <c r="A15" s="31" t="s">
        <v>2</v>
      </c>
      <c r="B15" s="41">
        <v>1921</v>
      </c>
      <c r="C15" s="13">
        <v>2452</v>
      </c>
      <c r="D15" s="14">
        <f t="shared" si="0"/>
        <v>27.641853201457572</v>
      </c>
      <c r="E15" s="8"/>
    </row>
    <row r="16" spans="1:5" x14ac:dyDescent="0.25">
      <c r="A16" s="32" t="s">
        <v>13</v>
      </c>
      <c r="B16" s="15">
        <f>SUM(B11:B15)</f>
        <v>22830</v>
      </c>
      <c r="C16" s="15">
        <f>SUM(C11:C15)</f>
        <v>33464</v>
      </c>
      <c r="D16" s="16">
        <f t="shared" si="0"/>
        <v>46.579062636881297</v>
      </c>
    </row>
    <row r="17" spans="1:6" ht="6" customHeight="1" x14ac:dyDescent="0.25">
      <c r="A17" s="33"/>
      <c r="B17" s="17"/>
      <c r="C17" s="17"/>
      <c r="D17" s="18"/>
    </row>
    <row r="18" spans="1:6" x14ac:dyDescent="0.25">
      <c r="A18" s="58" t="s">
        <v>3</v>
      </c>
      <c r="B18" s="59"/>
      <c r="C18" s="59"/>
      <c r="D18" s="60"/>
    </row>
    <row r="19" spans="1:6" x14ac:dyDescent="0.25">
      <c r="A19" s="61"/>
      <c r="B19" s="62"/>
      <c r="C19" s="62"/>
      <c r="D19" s="63"/>
      <c r="F19" s="7"/>
    </row>
    <row r="20" spans="1:6" x14ac:dyDescent="0.25">
      <c r="A20" s="34" t="s">
        <v>4</v>
      </c>
      <c r="B20" s="42">
        <v>2297</v>
      </c>
      <c r="C20" s="13">
        <v>2834</v>
      </c>
      <c r="D20" s="14">
        <f>+((C20-B20)/B20)*100</f>
        <v>23.378319547235524</v>
      </c>
    </row>
    <row r="21" spans="1:6" x14ac:dyDescent="0.25">
      <c r="A21" s="35" t="s">
        <v>5</v>
      </c>
      <c r="B21" s="42">
        <v>165</v>
      </c>
      <c r="C21" s="13">
        <v>155</v>
      </c>
      <c r="D21" s="14">
        <f t="shared" ref="D21:D23" si="1">+((C21-B21)/B21)*100</f>
        <v>-6.0606060606060606</v>
      </c>
    </row>
    <row r="22" spans="1:6" x14ac:dyDescent="0.25">
      <c r="A22" s="36" t="s">
        <v>14</v>
      </c>
      <c r="B22" s="42">
        <v>49</v>
      </c>
      <c r="C22" s="13">
        <v>50</v>
      </c>
      <c r="D22" s="14">
        <f t="shared" si="1"/>
        <v>2.0408163265306123</v>
      </c>
    </row>
    <row r="23" spans="1:6" x14ac:dyDescent="0.25">
      <c r="A23" s="37" t="s">
        <v>6</v>
      </c>
      <c r="B23" s="15">
        <f>SUM(B20:B22)</f>
        <v>2511</v>
      </c>
      <c r="C23" s="15">
        <f>SUM(C20:C22)</f>
        <v>3039</v>
      </c>
      <c r="D23" s="16">
        <f t="shared" si="1"/>
        <v>21.027479091995222</v>
      </c>
    </row>
    <row r="24" spans="1:6" ht="6.95" customHeight="1" x14ac:dyDescent="0.25">
      <c r="A24" s="38"/>
      <c r="B24" s="17"/>
      <c r="C24" s="17"/>
      <c r="D24" s="18"/>
    </row>
    <row r="25" spans="1:6" ht="20.100000000000001" customHeight="1" x14ac:dyDescent="0.25">
      <c r="A25" s="58" t="s">
        <v>24</v>
      </c>
      <c r="B25" s="59"/>
      <c r="C25" s="59"/>
      <c r="D25" s="60"/>
    </row>
    <row r="26" spans="1:6" ht="20.100000000000001" customHeight="1" x14ac:dyDescent="0.25">
      <c r="A26" s="61"/>
      <c r="B26" s="62"/>
      <c r="C26" s="62"/>
      <c r="D26" s="63"/>
    </row>
    <row r="27" spans="1:6" ht="20.100000000000001" customHeight="1" x14ac:dyDescent="0.25">
      <c r="A27" s="44" t="s">
        <v>20</v>
      </c>
      <c r="B27" s="43">
        <v>8</v>
      </c>
      <c r="C27" s="19">
        <v>2</v>
      </c>
      <c r="D27" s="14">
        <f t="shared" ref="D27:D29" si="2">+((C27-B27)/B27)*100</f>
        <v>-75</v>
      </c>
    </row>
    <row r="28" spans="1:6" ht="20.100000000000001" customHeight="1" x14ac:dyDescent="0.25">
      <c r="A28" s="45" t="s">
        <v>21</v>
      </c>
      <c r="B28" s="43">
        <v>0</v>
      </c>
      <c r="C28" s="19">
        <v>0</v>
      </c>
      <c r="D28" s="14"/>
    </row>
    <row r="29" spans="1:6" ht="20.100000000000001" customHeight="1" x14ac:dyDescent="0.25">
      <c r="A29" s="5" t="s">
        <v>26</v>
      </c>
      <c r="B29" s="20">
        <f>SUM(B27:B28)</f>
        <v>8</v>
      </c>
      <c r="C29" s="20">
        <f>SUM(C27:C28)</f>
        <v>2</v>
      </c>
      <c r="D29" s="16">
        <f t="shared" si="2"/>
        <v>-75</v>
      </c>
    </row>
    <row r="30" spans="1:6" x14ac:dyDescent="0.25">
      <c r="A30" s="58" t="s">
        <v>7</v>
      </c>
      <c r="B30" s="59"/>
      <c r="C30" s="59"/>
      <c r="D30" s="60"/>
    </row>
    <row r="31" spans="1:6" x14ac:dyDescent="0.25">
      <c r="A31" s="61"/>
      <c r="B31" s="62"/>
      <c r="C31" s="62"/>
      <c r="D31" s="63"/>
    </row>
    <row r="32" spans="1:6" ht="20.100000000000001" customHeight="1" x14ac:dyDescent="0.25">
      <c r="A32" s="1" t="s">
        <v>16</v>
      </c>
      <c r="B32" s="43">
        <v>12877</v>
      </c>
      <c r="C32" s="19">
        <v>21658</v>
      </c>
      <c r="D32" s="14">
        <f t="shared" ref="D32:D34" si="3">+((C32-B32)/B32)*100</f>
        <v>68.191348916673135</v>
      </c>
    </row>
    <row r="33" spans="1:4" ht="20.100000000000001" customHeight="1" x14ac:dyDescent="0.25">
      <c r="A33" s="2" t="s">
        <v>8</v>
      </c>
      <c r="B33" s="43">
        <v>162650</v>
      </c>
      <c r="C33" s="19">
        <v>170137</v>
      </c>
      <c r="D33" s="14">
        <f t="shared" si="3"/>
        <v>4.603135567168767</v>
      </c>
    </row>
    <row r="34" spans="1:4" ht="20.100000000000001" customHeight="1" x14ac:dyDescent="0.25">
      <c r="A34" s="5" t="s">
        <v>27</v>
      </c>
      <c r="B34" s="20">
        <f>SUM(B32:B33)</f>
        <v>175527</v>
      </c>
      <c r="C34" s="20">
        <f>SUM(C32:C33)</f>
        <v>191795</v>
      </c>
      <c r="D34" s="16">
        <f t="shared" si="3"/>
        <v>9.2680898095449695</v>
      </c>
    </row>
    <row r="35" spans="1:4" ht="6" customHeight="1" x14ac:dyDescent="0.25">
      <c r="A35" s="6"/>
      <c r="B35" s="21"/>
      <c r="C35" s="21"/>
      <c r="D35" s="18"/>
    </row>
    <row r="36" spans="1:4" ht="21.95" customHeight="1" x14ac:dyDescent="0.25">
      <c r="A36" s="67" t="s">
        <v>28</v>
      </c>
      <c r="B36" s="68"/>
      <c r="C36" s="68"/>
      <c r="D36" s="69"/>
    </row>
    <row r="37" spans="1:4" ht="21.95" customHeight="1" x14ac:dyDescent="0.25">
      <c r="A37" s="10" t="s">
        <v>29</v>
      </c>
      <c r="B37" s="22">
        <v>371</v>
      </c>
      <c r="C37" s="22">
        <v>346</v>
      </c>
      <c r="D37" s="14">
        <f t="shared" ref="D37:D38" si="4">+((C37-B37)/B37)*100</f>
        <v>-6.7385444743935308</v>
      </c>
    </row>
    <row r="38" spans="1:4" ht="21.95" customHeight="1" x14ac:dyDescent="0.25">
      <c r="A38" s="10" t="s">
        <v>30</v>
      </c>
      <c r="B38" s="22">
        <v>379</v>
      </c>
      <c r="C38" s="22">
        <v>354</v>
      </c>
      <c r="D38" s="14">
        <f t="shared" si="4"/>
        <v>-6.5963060686015833</v>
      </c>
    </row>
    <row r="39" spans="1:4" ht="21.95" customHeight="1" x14ac:dyDescent="0.25">
      <c r="A39" s="9"/>
      <c r="B39" s="23"/>
      <c r="C39" s="23"/>
      <c r="D39" s="18"/>
    </row>
    <row r="40" spans="1:4" x14ac:dyDescent="0.25">
      <c r="A40" s="58" t="s">
        <v>17</v>
      </c>
      <c r="B40" s="59"/>
      <c r="C40" s="59"/>
      <c r="D40" s="60"/>
    </row>
    <row r="41" spans="1:4" x14ac:dyDescent="0.25">
      <c r="A41" s="61"/>
      <c r="B41" s="62"/>
      <c r="C41" s="62"/>
      <c r="D41" s="63"/>
    </row>
    <row r="42" spans="1:4" x14ac:dyDescent="0.25">
      <c r="A42" s="39" t="s">
        <v>18</v>
      </c>
      <c r="B42" s="24">
        <v>144</v>
      </c>
      <c r="C42" s="24">
        <v>181</v>
      </c>
      <c r="D42" s="14">
        <f t="shared" ref="D42:D43" si="5">+((C42-B42)/B42)*100</f>
        <v>25.694444444444443</v>
      </c>
    </row>
    <row r="43" spans="1:4" x14ac:dyDescent="0.25">
      <c r="A43" s="25" t="s">
        <v>9</v>
      </c>
      <c r="B43" s="25">
        <f>SUM(B42)</f>
        <v>144</v>
      </c>
      <c r="C43" s="25">
        <f>SUM(C42)</f>
        <v>181</v>
      </c>
      <c r="D43" s="16">
        <f t="shared" si="5"/>
        <v>25.694444444444443</v>
      </c>
    </row>
    <row r="44" spans="1:4" ht="6" customHeight="1" x14ac:dyDescent="0.25">
      <c r="A44" s="26"/>
      <c r="B44" s="26"/>
      <c r="C44" s="26"/>
      <c r="D44" s="18"/>
    </row>
    <row r="45" spans="1:4" x14ac:dyDescent="0.25">
      <c r="A45" s="3" t="s">
        <v>10</v>
      </c>
      <c r="B45" s="13">
        <v>1625</v>
      </c>
      <c r="C45" s="13">
        <v>1468</v>
      </c>
      <c r="D45" s="14">
        <f t="shared" ref="D45" si="6">+((C45-B45)/B45)*100</f>
        <v>-9.661538461538461</v>
      </c>
    </row>
    <row r="46" spans="1:4" x14ac:dyDescent="0.25">
      <c r="A46" s="27" t="s">
        <v>31</v>
      </c>
      <c r="B46" s="28"/>
      <c r="C46" s="28"/>
      <c r="D46" s="28"/>
    </row>
    <row r="47" spans="1:4" x14ac:dyDescent="0.25">
      <c r="A47" s="4"/>
      <c r="B47" s="4"/>
      <c r="C47" s="4"/>
    </row>
    <row r="55" spans="7:8" x14ac:dyDescent="0.25">
      <c r="G55" s="57"/>
      <c r="H55" s="57"/>
    </row>
    <row r="56" spans="7:8" x14ac:dyDescent="0.25">
      <c r="G56" s="57"/>
      <c r="H56" s="57"/>
    </row>
    <row r="57" spans="7:8" x14ac:dyDescent="0.25">
      <c r="G57" s="57"/>
      <c r="H57" s="57"/>
    </row>
    <row r="58" spans="7:8" x14ac:dyDescent="0.25">
      <c r="G58" s="40"/>
      <c r="H58" s="40"/>
    </row>
    <row r="71" spans="1:9" x14ac:dyDescent="0.25">
      <c r="A71" s="55" t="s">
        <v>39</v>
      </c>
      <c r="B71" s="55"/>
      <c r="C71" s="55"/>
      <c r="D71" s="55"/>
    </row>
    <row r="72" spans="1:9" x14ac:dyDescent="0.25">
      <c r="A72" s="54" t="s">
        <v>41</v>
      </c>
      <c r="B72" s="54"/>
      <c r="C72" s="54"/>
      <c r="D72" s="54"/>
    </row>
    <row r="74" spans="1:9" x14ac:dyDescent="0.25">
      <c r="A74" s="56" t="s">
        <v>32</v>
      </c>
      <c r="B74" s="11" t="s">
        <v>42</v>
      </c>
      <c r="C74" s="11" t="s">
        <v>43</v>
      </c>
      <c r="D74" s="11" t="s">
        <v>22</v>
      </c>
    </row>
    <row r="75" spans="1:9" x14ac:dyDescent="0.25">
      <c r="A75" s="56"/>
      <c r="B75" s="12" t="s">
        <v>40</v>
      </c>
      <c r="C75" s="12" t="s">
        <v>40</v>
      </c>
      <c r="D75" s="12" t="s">
        <v>23</v>
      </c>
    </row>
    <row r="76" spans="1:9" ht="15.75" x14ac:dyDescent="0.25">
      <c r="A76" s="47" t="s">
        <v>33</v>
      </c>
      <c r="B76" s="49">
        <f>15495448.18+48474523.98+43414059.65</f>
        <v>107384031.81</v>
      </c>
      <c r="C76" s="49">
        <f>41346990.95+43427573.55+37049616.32</f>
        <v>121824180.81999999</v>
      </c>
      <c r="D76" s="51">
        <f>+((C76-B76)/B76)*100</f>
        <v>13.447203244845262</v>
      </c>
      <c r="F76" s="46"/>
      <c r="G76" s="46"/>
      <c r="H76" s="46"/>
      <c r="I76" s="46"/>
    </row>
    <row r="77" spans="1:9" ht="15.75" x14ac:dyDescent="0.25">
      <c r="A77" s="47" t="s">
        <v>34</v>
      </c>
      <c r="B77" s="49">
        <f>9531515.84+8642124.05+7414093.7</f>
        <v>25587733.59</v>
      </c>
      <c r="C77" s="49">
        <f>11862054.63+24187518.15+8758735.6</f>
        <v>44808308.380000003</v>
      </c>
      <c r="D77" s="51">
        <f t="shared" ref="D77:D82" si="7">+((C77-B77)/B77)*100</f>
        <v>75.116362777481939</v>
      </c>
      <c r="F77" s="46"/>
      <c r="G77" s="46"/>
      <c r="H77" s="46"/>
      <c r="I77" s="46"/>
    </row>
    <row r="78" spans="1:9" ht="15.75" x14ac:dyDescent="0.25">
      <c r="A78" s="47" t="s">
        <v>35</v>
      </c>
      <c r="B78" s="49">
        <v>5678095.0800000001</v>
      </c>
      <c r="C78" s="49">
        <f>6800988.26+7482468.03+320929.62</f>
        <v>14604385.909999998</v>
      </c>
      <c r="D78" s="51">
        <f t="shared" si="7"/>
        <v>157.20573016540607</v>
      </c>
      <c r="F78" s="46"/>
      <c r="G78" s="46"/>
      <c r="H78" s="46"/>
      <c r="I78" s="46"/>
    </row>
    <row r="79" spans="1:9" ht="15.75" x14ac:dyDescent="0.25">
      <c r="A79" s="47" t="s">
        <v>36</v>
      </c>
      <c r="B79" s="49"/>
      <c r="C79" s="49"/>
      <c r="D79" s="51"/>
      <c r="F79" s="46"/>
      <c r="G79" s="46"/>
      <c r="H79" s="46"/>
      <c r="I79" s="46"/>
    </row>
    <row r="80" spans="1:9" ht="15.75" x14ac:dyDescent="0.25">
      <c r="A80" s="47" t="s">
        <v>37</v>
      </c>
      <c r="B80" s="49">
        <f>45000+45000+45000</f>
        <v>135000</v>
      </c>
      <c r="C80" s="49">
        <f>49500+49500+49500</f>
        <v>148500</v>
      </c>
      <c r="D80" s="51">
        <f t="shared" si="7"/>
        <v>10</v>
      </c>
      <c r="F80" s="46"/>
      <c r="G80" s="46"/>
      <c r="H80" s="46"/>
      <c r="I80" s="46"/>
    </row>
    <row r="81" spans="1:9" ht="15.75" x14ac:dyDescent="0.25">
      <c r="A81" s="47" t="s">
        <v>38</v>
      </c>
      <c r="B81" s="49">
        <f>861002.44+10000</f>
        <v>871002.44</v>
      </c>
      <c r="C81" s="49">
        <f>80000+80000+80000</f>
        <v>240000</v>
      </c>
      <c r="D81" s="51">
        <f t="shared" si="7"/>
        <v>-72.445542173222847</v>
      </c>
      <c r="F81" s="46"/>
      <c r="G81" s="46"/>
      <c r="H81" s="46"/>
      <c r="I81" s="46"/>
    </row>
    <row r="82" spans="1:9" ht="15.75" x14ac:dyDescent="0.25">
      <c r="A82" s="48" t="s">
        <v>44</v>
      </c>
      <c r="B82" s="50">
        <f>SUM(B76:B81)</f>
        <v>139655862.92000002</v>
      </c>
      <c r="C82" s="50">
        <f>SUM(C76:C81)</f>
        <v>181625375.10999998</v>
      </c>
      <c r="D82" s="52">
        <f t="shared" si="7"/>
        <v>30.052094708004944</v>
      </c>
      <c r="F82" s="46"/>
      <c r="G82" s="46"/>
      <c r="H82" s="46"/>
      <c r="I82" s="46"/>
    </row>
  </sheetData>
  <mergeCells count="16">
    <mergeCell ref="A25:D26"/>
    <mergeCell ref="A30:D31"/>
    <mergeCell ref="A40:D41"/>
    <mergeCell ref="A1:C1"/>
    <mergeCell ref="A2:D2"/>
    <mergeCell ref="A5:D5"/>
    <mergeCell ref="A6:D6"/>
    <mergeCell ref="A10:D10"/>
    <mergeCell ref="A18:D19"/>
    <mergeCell ref="A36:D36"/>
    <mergeCell ref="A72:D72"/>
    <mergeCell ref="A71:D71"/>
    <mergeCell ref="A74:A75"/>
    <mergeCell ref="G55:H55"/>
    <mergeCell ref="G56:H56"/>
    <mergeCell ref="G57:H5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JUL-SEP 22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2022-10-05T19:23:28Z</cp:lastPrinted>
  <dcterms:created xsi:type="dcterms:W3CDTF">2017-02-02T14:48:37Z</dcterms:created>
  <dcterms:modified xsi:type="dcterms:W3CDTF">2022-10-06T13:02:51Z</dcterms:modified>
</cp:coreProperties>
</file>