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stadistica\LIBRE ACCESO A LA INFORMACION\2023\"/>
    </mc:Choice>
  </mc:AlternateContent>
  <xr:revisionPtr revIDLastSave="0" documentId="13_ncr:1_{4A12FD72-FAC5-4F4E-A683-EB70BB06A7C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STADISTICA abr-jun 24" sheetId="20" r:id="rId1"/>
    <sheet name="EST. abr-jun  segun modelo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20" l="1"/>
  <c r="D107" i="20"/>
  <c r="B109" i="20"/>
  <c r="C112" i="21"/>
  <c r="C150" i="21"/>
  <c r="C82" i="21" l="1"/>
  <c r="C86" i="21"/>
  <c r="C91" i="21"/>
  <c r="C128" i="21"/>
  <c r="C127" i="21"/>
  <c r="C122" i="21"/>
  <c r="C121" i="21"/>
  <c r="C124" i="21" s="1"/>
  <c r="C119" i="21"/>
  <c r="C118" i="21"/>
  <c r="C117" i="21"/>
  <c r="C116" i="21"/>
  <c r="C115" i="21"/>
  <c r="C129" i="21" l="1"/>
  <c r="C120" i="21"/>
  <c r="C74" i="21" l="1"/>
  <c r="C53" i="21"/>
  <c r="C48" i="21"/>
  <c r="C44" i="21"/>
  <c r="C16" i="21" l="1"/>
  <c r="C11" i="21"/>
  <c r="C37" i="21"/>
  <c r="C7" i="21"/>
  <c r="C39" i="20"/>
  <c r="C42" i="20"/>
  <c r="C35" i="20"/>
  <c r="C34" i="20"/>
  <c r="C30" i="20"/>
  <c r="C29" i="20"/>
  <c r="C21" i="20" l="1"/>
  <c r="C20" i="20"/>
  <c r="C19" i="20"/>
  <c r="C14" i="20"/>
  <c r="C15" i="20"/>
  <c r="C13" i="20"/>
  <c r="B22" i="20" l="1"/>
  <c r="B16" i="20"/>
  <c r="B31" i="20" l="1"/>
  <c r="B27" i="20"/>
  <c r="D103" i="20" l="1"/>
  <c r="D104" i="20"/>
  <c r="D102" i="20"/>
  <c r="C109" i="20"/>
  <c r="C40" i="20"/>
  <c r="D109" i="20" l="1"/>
  <c r="D35" i="20" l="1"/>
  <c r="D34" i="20"/>
  <c r="B40" i="20" l="1"/>
  <c r="C16" i="20" l="1"/>
  <c r="D42" i="20"/>
  <c r="D39" i="20"/>
  <c r="C31" i="20"/>
  <c r="D30" i="20"/>
  <c r="D29" i="20"/>
  <c r="C27" i="20"/>
  <c r="D25" i="20"/>
  <c r="C22" i="20"/>
  <c r="D20" i="20"/>
  <c r="D15" i="20"/>
  <c r="D13" i="20"/>
  <c r="D12" i="20"/>
  <c r="D11" i="20"/>
  <c r="D40" i="20" l="1"/>
  <c r="D31" i="20"/>
  <c r="D27" i="20"/>
  <c r="D22" i="20"/>
  <c r="D16" i="20"/>
  <c r="D21" i="20"/>
  <c r="D19" i="20"/>
  <c r="D14" i="20"/>
</calcChain>
</file>

<file path=xl/sharedStrings.xml><?xml version="1.0" encoding="utf-8"?>
<sst xmlns="http://schemas.openxmlformats.org/spreadsheetml/2006/main" count="474" uniqueCount="76">
  <si>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</si>
  <si>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</si>
  <si>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</si>
  <si>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</si>
  <si>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</si>
  <si>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</si>
  <si>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</si>
  <si>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</si>
  <si>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</si>
  <si>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</si>
  <si>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</si>
  <si>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</si>
  <si>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</si>
  <si>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</si>
  <si>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</si>
  <si>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</si>
  <si>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</si>
  <si>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HEMODINAMIA</t>
  </si>
  <si>
    <t>TOTAL PROCEDIMIENTOS HEMODINAMIA</t>
  </si>
  <si>
    <t>EVAL. CARDIO VASCULAR</t>
  </si>
  <si>
    <t>Cornea</t>
  </si>
  <si>
    <t>Renal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</si>
  <si>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</si>
  <si>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</si>
  <si>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</si>
  <si>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</si>
  <si>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</si>
  <si>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</si>
  <si>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INTERNAMIENTOS</t>
  </si>
  <si>
    <t>INGRESOS</t>
  </si>
  <si>
    <t>EGRESOS</t>
  </si>
  <si>
    <r>
      <t xml:space="preserve">Fuente: </t>
    </r>
    <r>
      <rPr>
        <sz val="10"/>
        <color theme="1"/>
        <rFont val="Arial"/>
        <family val="2"/>
      </rPr>
      <t xml:space="preserve"> CECANOT</t>
    </r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</si>
  <si>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</si>
  <si>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</si>
  <si>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</si>
  <si>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</si>
  <si>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</si>
  <si>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</si>
  <si>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</si>
  <si>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</si>
  <si>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</si>
  <si>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</si>
  <si>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</si>
  <si>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</si>
  <si>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</si>
  <si>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</si>
  <si>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</si>
  <si>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</si>
  <si>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</si>
  <si>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>FUENTE</t>
  </si>
  <si>
    <t>RD $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</si>
  <si>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</si>
  <si>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</si>
  <si>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</si>
  <si>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</si>
  <si>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</si>
  <si>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</si>
  <si>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RECAUDACION SEGUN FUENTES DE INGRESOS</t>
  </si>
  <si>
    <t>TOTAL INGRESOS</t>
  </si>
  <si>
    <t>PERIODO</t>
  </si>
  <si>
    <t>INGRESOS HOSPITALARIOS</t>
  </si>
  <si>
    <t>EGRESOS HOSPITALARIOS</t>
  </si>
  <si>
    <t>TRANSFERENCIA (FONDO 100)</t>
  </si>
  <si>
    <t>ABR-JUN</t>
  </si>
  <si>
    <t>Abr- Jun  2023</t>
  </si>
  <si>
    <t>Estadistica comparativa Abr - Jun 2023  y  Abr - Jun  2024</t>
  </si>
  <si>
    <t>Abr- Jun  2024</t>
  </si>
  <si>
    <t>TOTAL</t>
  </si>
  <si>
    <t>Indicadores Intrahosp.</t>
  </si>
  <si>
    <t xml:space="preserve">% de ocupación    </t>
  </si>
  <si>
    <t>Total dias paciente</t>
  </si>
  <si>
    <t>Promedio de Estadia</t>
  </si>
  <si>
    <t>Giro cama</t>
  </si>
  <si>
    <t>Defunciones Intrahospitalaria</t>
  </si>
  <si>
    <t>Tasa Gral. Defunciones x 100 Egre.</t>
  </si>
  <si>
    <t>INDICE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</si>
</sst>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97">
    <xf numFmtId="0" fontId="0" fillId="0" borderId="0" xfId="0"/>
    <xf numFmtId="1" fontId="3" fillId="0" borderId="8" xfId="0" applyNumberFormat="1" applyFont="1" applyBorder="1" applyAlignment="1" applyProtection="1">
      <alignment horizontal="left" vertical="center" wrapText="1"/>
      <protection hidden="1"/>
    </xf>
    <xf numFmtId="1" fontId="3" fillId="0" borderId="2" xfId="0" applyNumberFormat="1" applyFont="1" applyBorder="1" applyAlignment="1" applyProtection="1">
      <alignment horizontal="left" vertical="center" wrapText="1"/>
      <protection hidden="1"/>
    </xf>
    <xf numFmtId="1" fontId="4" fillId="3" borderId="4" xfId="1" applyNumberFormat="1" applyFont="1" applyFill="1" applyBorder="1" applyAlignment="1" applyProtection="1">
      <alignment horizontal="left" wrapText="1"/>
      <protection hidden="1"/>
    </xf>
    <xf numFmtId="1" fontId="4" fillId="2" borderId="4" xfId="0" applyNumberFormat="1" applyFont="1" applyFill="1" applyBorder="1" applyAlignment="1" applyProtection="1">
      <alignment horizontal="left" vertical="center" wrapText="1"/>
      <protection hidden="1"/>
    </xf>
    <xf numFmtId="1" fontId="4" fillId="3" borderId="1" xfId="0" applyNumberFormat="1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/>
    <xf numFmtId="1" fontId="4" fillId="3" borderId="4" xfId="0" applyNumberFormat="1" applyFont="1" applyFill="1" applyBorder="1" applyAlignment="1" applyProtection="1">
      <alignment horizontal="left" vertical="center" wrapText="1"/>
      <protection hidden="1"/>
    </xf>
    <xf numFmtId="1" fontId="3" fillId="3" borderId="4" xfId="0" applyNumberFormat="1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2" borderId="4" xfId="0" applyFont="1" applyFill="1" applyBorder="1"/>
    <xf numFmtId="0" fontId="7" fillId="3" borderId="1" xfId="0" applyFont="1" applyFill="1" applyBorder="1"/>
    <xf numFmtId="0" fontId="7" fillId="2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3" borderId="4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left"/>
    </xf>
    <xf numFmtId="3" fontId="5" fillId="0" borderId="4" xfId="0" applyNumberFormat="1" applyFont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 applyProtection="1">
      <alignment horizontal="left" vertical="center" wrapText="1"/>
      <protection hidden="1"/>
    </xf>
    <xf numFmtId="1" fontId="11" fillId="0" borderId="2" xfId="0" applyNumberFormat="1" applyFont="1" applyBorder="1" applyAlignment="1" applyProtection="1">
      <alignment horizontal="left" vertical="center" wrapText="1"/>
      <protection hidden="1"/>
    </xf>
    <xf numFmtId="49" fontId="8" fillId="0" borderId="5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" fontId="6" fillId="0" borderId="4" xfId="0" applyNumberFormat="1" applyFont="1" applyBorder="1" applyAlignment="1">
      <alignment horizontal="center"/>
    </xf>
    <xf numFmtId="3" fontId="13" fillId="2" borderId="4" xfId="0" applyNumberFormat="1" applyFont="1" applyFill="1" applyBorder="1" applyAlignment="1">
      <alignment horizontal="center"/>
    </xf>
    <xf numFmtId="4" fontId="1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0" fillId="3" borderId="0" xfId="0" applyFill="1"/>
    <xf numFmtId="0" fontId="12" fillId="0" borderId="4" xfId="0" applyFont="1" applyBorder="1"/>
    <xf numFmtId="4" fontId="6" fillId="0" borderId="4" xfId="0" applyNumberFormat="1" applyFont="1" applyBorder="1"/>
    <xf numFmtId="3" fontId="5" fillId="3" borderId="3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/>
    <xf numFmtId="0" fontId="5" fillId="0" borderId="0" xfId="0" applyFont="1"/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3" fillId="4" borderId="4" xfId="0" applyFont="1" applyFill="1" applyBorder="1"/>
    <xf numFmtId="4" fontId="14" fillId="4" borderId="4" xfId="0" applyNumberFormat="1" applyFont="1" applyFill="1" applyBorder="1"/>
    <xf numFmtId="4" fontId="14" fillId="4" borderId="4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3" borderId="0" xfId="0" applyNumberFormat="1" applyFont="1" applyFill="1" applyAlignment="1">
      <alignment horizontal="center"/>
    </xf>
    <xf numFmtId="4" fontId="6" fillId="0" borderId="0" xfId="0" applyNumberFormat="1" applyFont="1"/>
    <xf numFmtId="3" fontId="15" fillId="0" borderId="0" xfId="0" applyNumberFormat="1" applyFont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3" borderId="0" xfId="0" applyNumberFormat="1" applyFont="1" applyFill="1" applyAlignment="1">
      <alignment horizontal="center"/>
    </xf>
    <xf numFmtId="4" fontId="0" fillId="0" borderId="0" xfId="0" applyNumberFormat="1"/>
    <xf numFmtId="3" fontId="8" fillId="0" borderId="0" xfId="0" applyNumberFormat="1" applyFont="1"/>
    <xf numFmtId="0" fontId="10" fillId="0" borderId="0" xfId="0" applyFont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4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2" fillId="0" borderId="0" xfId="0" applyFont="1"/>
    <xf numFmtId="4" fontId="0" fillId="0" borderId="0" xfId="0" applyNumberForma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Producción de servicios mas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solicitados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Abr-Jun 2024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71179905443415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543A-4755-AEE0-43A3EC96849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43A-4755-AEE0-43A3EC968499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543A-4755-AEE0-43A3EC96849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543A-4755-AEE0-43A3EC96849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('ESTADISTICA abr-jun 24'!$A$16,'ESTADISTICA abr-jun 24'!$A$22,'ESTADISTICA abr-jun 24'!$A$31,'ESTADISTICA abr-jun 24'!$A$34,'ESTADISTICA abr-jun 24'!$A$42)</c:f>
              <c:strCache>
                <c:ptCount val="5"/>
                <c:pt idx="0">
                  <c:v>TOTAL CONSULTAS</c:v>
                </c:pt>
                <c:pt idx="1">
                  <c:v>TOTAL CIRUGIAS </c:v>
                </c:pt>
                <c:pt idx="2">
                  <c:v>TOTAL ESTUDIOS Y LABORATORIOS</c:v>
                </c:pt>
                <c:pt idx="3">
                  <c:v>INGRESOS HOSPITALARIOS</c:v>
                </c:pt>
                <c:pt idx="4">
                  <c:v>HEMODIALISIS</c:v>
                </c:pt>
              </c:strCache>
            </c:strRef>
          </c:cat>
          <c:val>
            <c:numRef>
              <c:f>('ESTADISTICA abr-jun 24'!$C$16,'ESTADISTICA abr-jun 24'!$C$22,'ESTADISTICA abr-jun 24'!$C$31,'ESTADISTICA abr-jun 24'!$C$34,'ESTADISTICA abr-jun 24'!$C$42)</c:f>
              <c:numCache>
                <c:formatCode>#,##0</c:formatCode>
                <c:ptCount val="5"/>
                <c:pt idx="0">
                  <c:v>8068</c:v>
                </c:pt>
                <c:pt idx="1">
                  <c:v>3090</c:v>
                </c:pt>
                <c:pt idx="2">
                  <c:v>191239</c:v>
                </c:pt>
                <c:pt idx="3">
                  <c:v>334</c:v>
                </c:pt>
                <c:pt idx="4">
                  <c:v>1520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3A-4755-AEE0-43A3EC9684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RECAUDACION SEGUN FUENTES DE INGRESOS (RD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$)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Abr-Jun 2024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308155446086484"/>
          <c:y val="6.647118371046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22063660859648823"/>
          <c:w val="0.81967618245250207"/>
          <c:h val="0.4380475636879530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D775-43A4-8F65-A139ADBB4A7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775-43A4-8F65-A139ADBB4A7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8-D775-43A4-8F65-A139ADBB4A72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D775-43A4-8F65-A139ADBB4A72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D775-43A4-8F65-A139ADBB4A72}"/>
              </c:ext>
            </c:extLst>
          </c:dPt>
          <c:dPt>
            <c:idx val="6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F92D-42DC-9B27-67F08E8EAC0A}"/>
              </c:ext>
            </c:extLst>
          </c:dPt>
          <c:dLbls>
            <c:dLbl>
              <c:idx val="2"/>
              <c:layout>
                <c:manualLayout>
                  <c:x val="1.7515051997810619E-2"/>
                  <c:y val="-3.51906266702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75-43A4-8F65-A139ADBB4A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abr-jun 24'!$A$102:$A$108</c:f>
              <c:strCache>
                <c:ptCount val="7"/>
                <c:pt idx="0">
                  <c:v>INGRESO POR SENASA</c:v>
                </c:pt>
                <c:pt idx="1">
                  <c:v>INGRESOS POR OTRAS ARS</c:v>
                </c:pt>
                <c:pt idx="2">
                  <c:v>INGRESOS POR PACIENTES</c:v>
                </c:pt>
                <c:pt idx="3">
                  <c:v>OTRAS CONSTRIBUCIONES</c:v>
                </c:pt>
                <c:pt idx="4">
                  <c:v>INGRESOS ALQUILER CAFETERIA</c:v>
                </c:pt>
                <c:pt idx="5">
                  <c:v>TRANSFERENCIA (FONDO 100)</c:v>
                </c:pt>
                <c:pt idx="6">
                  <c:v>OTROS INGRESOS</c:v>
                </c:pt>
              </c:strCache>
            </c:strRef>
          </c:cat>
          <c:val>
            <c:numRef>
              <c:f>'ESTADISTICA abr-jun 24'!$C$102:$C$108</c:f>
              <c:numCache>
                <c:formatCode>#,##0.00</c:formatCode>
                <c:ptCount val="7"/>
                <c:pt idx="0">
                  <c:v>92506887.329999998</c:v>
                </c:pt>
                <c:pt idx="1">
                  <c:v>26659825.73</c:v>
                </c:pt>
                <c:pt idx="2">
                  <c:v>18617654.449999999</c:v>
                </c:pt>
                <c:pt idx="3">
                  <c:v>447869.27</c:v>
                </c:pt>
                <c:pt idx="4">
                  <c:v>163350</c:v>
                </c:pt>
                <c:pt idx="5">
                  <c:v>115532957.45</c:v>
                </c:pt>
                <c:pt idx="6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75-43A4-8F65-A139ADBB4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47</xdr:row>
      <xdr:rowOff>47625</xdr:rowOff>
    </xdr:from>
    <xdr:to>
      <xdr:col>1</xdr:col>
      <xdr:colOff>619125</xdr:colOff>
      <xdr:row>49</xdr:row>
      <xdr:rowOff>100344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3F728C-77A2-4B81-8B79-B9EDAB8A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067800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51</xdr:row>
      <xdr:rowOff>9525</xdr:rowOff>
    </xdr:from>
    <xdr:to>
      <xdr:col>4</xdr:col>
      <xdr:colOff>9525</xdr:colOff>
      <xdr:row>67</xdr:row>
      <xdr:rowOff>190499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70BACC39-F41A-4D2E-91AD-4E2320ABA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114300</xdr:colOff>
      <xdr:row>93</xdr:row>
      <xdr:rowOff>76200</xdr:rowOff>
    </xdr:from>
    <xdr:to>
      <xdr:col>1</xdr:col>
      <xdr:colOff>514350</xdr:colOff>
      <xdr:row>95</xdr:row>
      <xdr:rowOff>128919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F8145A-529F-4363-AC63-4F52979A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49875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3</xdr:col>
      <xdr:colOff>923925</xdr:colOff>
      <xdr:row>128</xdr:row>
      <xdr:rowOff>152399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id="{143AC159-F4EB-40E0-AE4F-3EC06E067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247650</xdr:colOff>
      <xdr:row>130</xdr:row>
      <xdr:rowOff>47625</xdr:rowOff>
    </xdr:from>
    <xdr:to>
      <xdr:col>2</xdr:col>
      <xdr:colOff>504825</xdr:colOff>
      <xdr:row>137</xdr:row>
      <xdr:rowOff>59713</xdr:rowOff>
    </xdr:to>
    <xdr:pic>
      <xdr:nvPicPr>
        <xdr:cNvPr id="7" name="Picture 6" descr="A picture containing table&#10;&#10;Description automatically generated">
          <a:extLst>
            <a:ext uri="{FF2B5EF4-FFF2-40B4-BE49-F238E27FC236}">
              <a16:creationId xmlns:a16="http://schemas.microsoft.com/office/drawing/2014/main" id="{EC353A66-F0B6-412A-AD24-20B66C0E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945975"/>
          <a:ext cx="3924300" cy="1345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1</xdr:col>
      <xdr:colOff>419100</xdr:colOff>
      <xdr:row>2</xdr:row>
      <xdr:rowOff>128919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971653-01DD-41A2-90D4-4295107F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3009900" cy="433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9"/>
  <sheetViews>
    <sheetView topLeftCell="A19" workbookViewId="0">
      <selection activeCell="A99" sqref="A99"/>
    </sheetView>
  </sheetViews>
  <sheetFormatPr defaultColWidth="11.42578125" defaultRowHeight="15" x14ac:dyDescent="0.2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</cols>
  <sheetData>
    <row r="1" spans="1:5" ht="15.75" x14ac:dyDescent="0.25">
      <c r="A1" s="87"/>
      <c r="B1" s="87"/>
      <c r="C1" s="87"/>
    </row>
    <row r="2" spans="1:5" x14ac:dyDescent="0.25">
      <c r="A2" s="80"/>
      <c r="B2" s="80"/>
      <c r="C2" s="80"/>
      <c r="D2" s="80"/>
    </row>
    <row r="3" spans="1:5" x14ac:dyDescent="0.25">
      <c r="A3" s="58"/>
      <c r="B3" s="58"/>
      <c r="C3" s="58"/>
      <c r="D3" s="58"/>
    </row>
    <row r="4" spans="1:5" x14ac:dyDescent="0.25">
      <c r="A4" s="58"/>
      <c r="B4" s="58"/>
      <c r="C4" s="58"/>
      <c r="D4" s="58"/>
    </row>
    <row r="5" spans="1:5" x14ac:dyDescent="0.25">
      <c r="A5" s="80" t="s">
        <v>15</v>
      </c>
      <c r="B5" s="80"/>
      <c r="C5" s="80"/>
      <c r="D5" s="80"/>
    </row>
    <row r="6" spans="1:5" x14ac:dyDescent="0.25">
      <c r="A6" s="80" t="s">
        <v>65</v>
      </c>
      <c r="B6" s="80"/>
      <c r="C6" s="80"/>
      <c r="D6" s="80"/>
    </row>
    <row r="7" spans="1:5" x14ac:dyDescent="0.25">
      <c r="A7" s="24"/>
      <c r="B7" s="25"/>
      <c r="C7" s="25"/>
      <c r="D7" s="25"/>
    </row>
    <row r="8" spans="1:5" x14ac:dyDescent="0.25">
      <c r="A8" s="26"/>
      <c r="B8" s="9" t="s">
        <v>64</v>
      </c>
      <c r="C8" s="9" t="s">
        <v>66</v>
      </c>
      <c r="D8" s="9" t="s">
        <v>22</v>
      </c>
    </row>
    <row r="9" spans="1:5" x14ac:dyDescent="0.25">
      <c r="A9" s="10"/>
      <c r="B9" s="10" t="s">
        <v>0</v>
      </c>
      <c r="C9" s="10" t="s">
        <v>0</v>
      </c>
      <c r="D9" s="10" t="s">
        <v>23</v>
      </c>
    </row>
    <row r="10" spans="1:5" x14ac:dyDescent="0.25">
      <c r="A10" s="84" t="s">
        <v>25</v>
      </c>
      <c r="B10" s="88"/>
      <c r="C10" s="88"/>
      <c r="D10" s="89"/>
    </row>
    <row r="11" spans="1:5" x14ac:dyDescent="0.25">
      <c r="A11" s="27" t="s">
        <v>11</v>
      </c>
      <c r="B11" s="42">
        <v>22063</v>
      </c>
      <c r="C11" s="42"/>
      <c r="D11" s="12">
        <f>+((C11-B11)/B11)*100</f>
        <v>-100</v>
      </c>
      <c r="E11" s="6"/>
    </row>
    <row r="12" spans="1:5" x14ac:dyDescent="0.25">
      <c r="A12" s="28" t="s">
        <v>1</v>
      </c>
      <c r="B12" s="43">
        <v>65</v>
      </c>
      <c r="C12" s="43"/>
      <c r="D12" s="12">
        <f t="shared" ref="D12:D16" si="0">+((C12-B12)/B12)*100</f>
        <v>-100</v>
      </c>
      <c r="E12" s="6"/>
    </row>
    <row r="13" spans="1:5" x14ac:dyDescent="0.25">
      <c r="A13" s="28" t="s">
        <v>19</v>
      </c>
      <c r="B13" s="42">
        <v>1775</v>
      </c>
      <c r="C13" s="42">
        <f>632+752+785</f>
        <v>2169</v>
      </c>
      <c r="D13" s="12">
        <f t="shared" si="0"/>
        <v>22.197183098591548</v>
      </c>
      <c r="E13" s="6"/>
    </row>
    <row r="14" spans="1:5" x14ac:dyDescent="0.25">
      <c r="A14" s="28" t="s">
        <v>12</v>
      </c>
      <c r="B14" s="42">
        <v>3039</v>
      </c>
      <c r="C14" s="42">
        <f>846+1077+865</f>
        <v>2788</v>
      </c>
      <c r="D14" s="12">
        <f t="shared" si="0"/>
        <v>-8.2592958209937475</v>
      </c>
      <c r="E14" s="6"/>
    </row>
    <row r="15" spans="1:5" x14ac:dyDescent="0.25">
      <c r="A15" s="28" t="s">
        <v>2</v>
      </c>
      <c r="B15" s="42">
        <v>2072</v>
      </c>
      <c r="C15" s="42">
        <f>944+1084+1083</f>
        <v>3111</v>
      </c>
      <c r="D15" s="12">
        <f t="shared" si="0"/>
        <v>50.144787644787648</v>
      </c>
      <c r="E15" s="6"/>
    </row>
    <row r="16" spans="1:5" x14ac:dyDescent="0.25">
      <c r="A16" s="29" t="s">
        <v>13</v>
      </c>
      <c r="B16" s="13">
        <f>SUM(B11:B15)</f>
        <v>29014</v>
      </c>
      <c r="C16" s="13">
        <f>SUM(C11:C15)</f>
        <v>8068</v>
      </c>
      <c r="D16" s="14">
        <f t="shared" si="0"/>
        <v>-72.192734541945271</v>
      </c>
    </row>
    <row r="17" spans="1:4" ht="6" customHeight="1" x14ac:dyDescent="0.25">
      <c r="A17" s="30"/>
      <c r="B17" s="15"/>
      <c r="C17" s="15"/>
      <c r="D17" s="16"/>
    </row>
    <row r="18" spans="1:4" ht="20.100000000000001" customHeight="1" x14ac:dyDescent="0.25">
      <c r="A18" s="93" t="s">
        <v>3</v>
      </c>
      <c r="B18" s="93"/>
      <c r="C18" s="93"/>
      <c r="D18" s="93"/>
    </row>
    <row r="19" spans="1:4" x14ac:dyDescent="0.25">
      <c r="A19" s="46" t="s">
        <v>4</v>
      </c>
      <c r="B19" s="56">
        <v>3208</v>
      </c>
      <c r="C19" s="68">
        <f>1005+1014+839</f>
        <v>2858</v>
      </c>
      <c r="D19" s="57">
        <f>+((C19-B19)/B19)*100</f>
        <v>-10.910224438902743</v>
      </c>
    </row>
    <row r="20" spans="1:4" x14ac:dyDescent="0.25">
      <c r="A20" s="47" t="s">
        <v>5</v>
      </c>
      <c r="B20" s="43">
        <v>139</v>
      </c>
      <c r="C20" s="43">
        <f>55+52+44</f>
        <v>151</v>
      </c>
      <c r="D20" s="49">
        <f t="shared" ref="D20:D22" si="1">+((C20-B20)/B20)*100</f>
        <v>8.6330935251798557</v>
      </c>
    </row>
    <row r="21" spans="1:4" x14ac:dyDescent="0.25">
      <c r="A21" s="48" t="s">
        <v>14</v>
      </c>
      <c r="B21" s="43">
        <v>73</v>
      </c>
      <c r="C21" s="43">
        <f>26+28+27</f>
        <v>81</v>
      </c>
      <c r="D21" s="49">
        <f t="shared" si="1"/>
        <v>10.95890410958904</v>
      </c>
    </row>
    <row r="22" spans="1:4" x14ac:dyDescent="0.25">
      <c r="A22" s="31" t="s">
        <v>6</v>
      </c>
      <c r="B22" s="13">
        <f>SUM(B19:B21)</f>
        <v>3420</v>
      </c>
      <c r="C22" s="13">
        <f>SUM(C19:C21)</f>
        <v>3090</v>
      </c>
      <c r="D22" s="14">
        <f t="shared" si="1"/>
        <v>-9.6491228070175428</v>
      </c>
    </row>
    <row r="23" spans="1:4" ht="6.95" customHeight="1" x14ac:dyDescent="0.25">
      <c r="A23" s="32"/>
      <c r="B23" s="15"/>
      <c r="C23" s="15"/>
      <c r="D23" s="16"/>
    </row>
    <row r="24" spans="1:4" ht="20.100000000000001" customHeight="1" x14ac:dyDescent="0.25">
      <c r="A24" s="93" t="s">
        <v>24</v>
      </c>
      <c r="B24" s="93"/>
      <c r="C24" s="93"/>
      <c r="D24" s="93"/>
    </row>
    <row r="25" spans="1:4" ht="20.100000000000001" customHeight="1" x14ac:dyDescent="0.25">
      <c r="A25" s="44" t="s">
        <v>20</v>
      </c>
      <c r="B25" s="56">
        <v>1</v>
      </c>
      <c r="C25" s="56">
        <v>0</v>
      </c>
      <c r="D25" s="57">
        <f t="shared" ref="D25:D27" si="2">+((C25-B25)/B25)*100</f>
        <v>-100</v>
      </c>
    </row>
    <row r="26" spans="1:4" ht="20.100000000000001" customHeight="1" x14ac:dyDescent="0.25">
      <c r="A26" s="45" t="s">
        <v>21</v>
      </c>
      <c r="B26" s="43">
        <v>0</v>
      </c>
      <c r="C26" s="43">
        <v>0</v>
      </c>
      <c r="D26" s="49"/>
    </row>
    <row r="27" spans="1:4" ht="20.100000000000001" customHeight="1" x14ac:dyDescent="0.25">
      <c r="A27" s="4" t="s">
        <v>26</v>
      </c>
      <c r="B27" s="17">
        <f>SUM(B25:B26)</f>
        <v>1</v>
      </c>
      <c r="C27" s="17">
        <f>SUM(C25:C26)</f>
        <v>0</v>
      </c>
      <c r="D27" s="14">
        <f t="shared" si="2"/>
        <v>-100</v>
      </c>
    </row>
    <row r="28" spans="1:4" ht="21" customHeight="1" x14ac:dyDescent="0.25">
      <c r="A28" s="94" t="s">
        <v>7</v>
      </c>
      <c r="B28" s="88"/>
      <c r="C28" s="88"/>
      <c r="D28" s="89"/>
    </row>
    <row r="29" spans="1:4" ht="20.100000000000001" customHeight="1" x14ac:dyDescent="0.25">
      <c r="A29" s="1" t="s">
        <v>16</v>
      </c>
      <c r="B29" s="56">
        <v>20442</v>
      </c>
      <c r="C29" s="56">
        <f>5244+5215+4350</f>
        <v>14809</v>
      </c>
      <c r="D29" s="57">
        <f t="shared" ref="D29:D31" si="3">+((C29-B29)/B29)*100</f>
        <v>-27.556012131885332</v>
      </c>
    </row>
    <row r="30" spans="1:4" ht="20.100000000000001" customHeight="1" x14ac:dyDescent="0.25">
      <c r="A30" s="2" t="s">
        <v>8</v>
      </c>
      <c r="B30" s="43">
        <v>190753</v>
      </c>
      <c r="C30" s="43">
        <f>64088+54624+57718</f>
        <v>176430</v>
      </c>
      <c r="D30" s="49">
        <f t="shared" si="3"/>
        <v>-7.5086630354437407</v>
      </c>
    </row>
    <row r="31" spans="1:4" ht="20.100000000000001" customHeight="1" x14ac:dyDescent="0.25">
      <c r="A31" s="4" t="s">
        <v>27</v>
      </c>
      <c r="B31" s="17">
        <f>SUM(B29:B30)</f>
        <v>211195</v>
      </c>
      <c r="C31" s="50">
        <f>SUM(C29:C30)</f>
        <v>191239</v>
      </c>
      <c r="D31" s="51">
        <f t="shared" si="3"/>
        <v>-9.4490873363479242</v>
      </c>
    </row>
    <row r="32" spans="1:4" ht="6" customHeight="1" x14ac:dyDescent="0.25">
      <c r="A32" s="5"/>
      <c r="B32" s="18"/>
      <c r="C32" s="18"/>
      <c r="D32" s="16"/>
    </row>
    <row r="33" spans="1:4" ht="21.95" customHeight="1" x14ac:dyDescent="0.25">
      <c r="A33" s="90" t="s">
        <v>28</v>
      </c>
      <c r="B33" s="91"/>
      <c r="C33" s="91"/>
      <c r="D33" s="92"/>
    </row>
    <row r="34" spans="1:4" ht="21.95" customHeight="1" x14ac:dyDescent="0.25">
      <c r="A34" s="8" t="s">
        <v>60</v>
      </c>
      <c r="B34" s="19">
        <v>348</v>
      </c>
      <c r="C34" s="19">
        <f>127+108+99</f>
        <v>334</v>
      </c>
      <c r="D34" s="12">
        <f t="shared" ref="D34:D35" si="4">+((C34-B34)/B34)*100</f>
        <v>-4.0229885057471266</v>
      </c>
    </row>
    <row r="35" spans="1:4" ht="21.95" customHeight="1" x14ac:dyDescent="0.25">
      <c r="A35" s="8" t="s">
        <v>61</v>
      </c>
      <c r="B35" s="19">
        <v>341</v>
      </c>
      <c r="C35" s="19">
        <f>117+119+93</f>
        <v>329</v>
      </c>
      <c r="D35" s="12">
        <f t="shared" si="4"/>
        <v>-3.519061583577713</v>
      </c>
    </row>
    <row r="36" spans="1:4" ht="8.1" customHeight="1" x14ac:dyDescent="0.25">
      <c r="A36" s="7"/>
      <c r="B36" s="20"/>
      <c r="C36" s="20"/>
      <c r="D36" s="16"/>
    </row>
    <row r="37" spans="1:4" x14ac:dyDescent="0.25">
      <c r="A37" s="81" t="s">
        <v>17</v>
      </c>
      <c r="B37" s="82"/>
      <c r="C37" s="82"/>
      <c r="D37" s="83"/>
    </row>
    <row r="38" spans="1:4" x14ac:dyDescent="0.25">
      <c r="A38" s="84"/>
      <c r="B38" s="85"/>
      <c r="C38" s="85"/>
      <c r="D38" s="86"/>
    </row>
    <row r="39" spans="1:4" x14ac:dyDescent="0.25">
      <c r="A39" s="33" t="s">
        <v>18</v>
      </c>
      <c r="B39" s="21">
        <v>148</v>
      </c>
      <c r="C39" s="21">
        <f>48+46+38</f>
        <v>132</v>
      </c>
      <c r="D39" s="12">
        <f t="shared" ref="D39:D40" si="5">+((C39-B39)/B39)*100</f>
        <v>-10.810810810810811</v>
      </c>
    </row>
    <row r="40" spans="1:4" x14ac:dyDescent="0.25">
      <c r="A40" s="22" t="s">
        <v>9</v>
      </c>
      <c r="B40" s="22">
        <f>SUM(B39)</f>
        <v>148</v>
      </c>
      <c r="C40" s="22">
        <f>SUM(C39)</f>
        <v>132</v>
      </c>
      <c r="D40" s="14">
        <f t="shared" si="5"/>
        <v>-10.810810810810811</v>
      </c>
    </row>
    <row r="41" spans="1:4" ht="6" customHeight="1" x14ac:dyDescent="0.25">
      <c r="A41" s="23"/>
      <c r="B41" s="23"/>
      <c r="C41" s="23"/>
      <c r="D41" s="16"/>
    </row>
    <row r="42" spans="1:4" x14ac:dyDescent="0.25">
      <c r="A42" s="3" t="s">
        <v>10</v>
      </c>
      <c r="B42" s="11">
        <v>1474</v>
      </c>
      <c r="C42" s="11">
        <f>485+559+476</f>
        <v>1520</v>
      </c>
      <c r="D42" s="12">
        <f t="shared" ref="D42" si="6">+((C42-B42)/B42)*100</f>
        <v>3.1207598371777476</v>
      </c>
    </row>
    <row r="43" spans="1:4" x14ac:dyDescent="0.25">
      <c r="A43" s="24" t="s">
        <v>31</v>
      </c>
      <c r="B43" s="25"/>
      <c r="C43" s="77"/>
      <c r="D43" s="25"/>
    </row>
    <row r="45" spans="1:4" x14ac:dyDescent="0.25">
      <c r="A45" s="53"/>
      <c r="B45" s="53"/>
      <c r="C45" s="53"/>
    </row>
    <row r="46" spans="1:4" x14ac:dyDescent="0.25">
      <c r="A46" s="53"/>
      <c r="B46" s="53"/>
      <c r="C46" s="53"/>
    </row>
    <row r="97" spans="1:4" x14ac:dyDescent="0.25">
      <c r="A97" s="78" t="s">
        <v>57</v>
      </c>
      <c r="B97" s="78"/>
      <c r="C97" s="78"/>
      <c r="D97" s="78"/>
    </row>
    <row r="98" spans="1:4" x14ac:dyDescent="0.25">
      <c r="A98" s="80" t="s">
        <v>65</v>
      </c>
      <c r="B98" s="80"/>
      <c r="C98" s="80"/>
      <c r="D98" s="80"/>
    </row>
    <row r="100" spans="1:4" x14ac:dyDescent="0.25">
      <c r="A100" s="79" t="s">
        <v>49</v>
      </c>
      <c r="B100" s="61" t="s">
        <v>64</v>
      </c>
      <c r="C100" s="61" t="s">
        <v>66</v>
      </c>
      <c r="D100" s="66" t="s">
        <v>22</v>
      </c>
    </row>
    <row r="101" spans="1:4" x14ac:dyDescent="0.25">
      <c r="A101" s="79"/>
      <c r="B101" s="62" t="s">
        <v>50</v>
      </c>
      <c r="C101" s="62" t="s">
        <v>50</v>
      </c>
      <c r="D101" s="67" t="s">
        <v>23</v>
      </c>
    </row>
    <row r="102" spans="1:4" ht="15.75" x14ac:dyDescent="0.25">
      <c r="A102" s="54" t="s">
        <v>51</v>
      </c>
      <c r="B102" s="55">
        <v>111520900.31999999</v>
      </c>
      <c r="C102" s="55">
        <v>92506887.329999998</v>
      </c>
      <c r="D102" s="49">
        <f t="shared" ref="D102:D109" si="7">+((C102-B102)/B102)*100</f>
        <v>-17.0497305307264</v>
      </c>
    </row>
    <row r="103" spans="1:4" ht="15.75" x14ac:dyDescent="0.25">
      <c r="A103" s="54" t="s">
        <v>52</v>
      </c>
      <c r="B103" s="55">
        <v>39373787.420000002</v>
      </c>
      <c r="C103" s="55">
        <v>26659825.73</v>
      </c>
      <c r="D103" s="49">
        <f t="shared" si="7"/>
        <v>-32.290420919837437</v>
      </c>
    </row>
    <row r="104" spans="1:4" ht="15.75" x14ac:dyDescent="0.25">
      <c r="A104" s="54" t="s">
        <v>53</v>
      </c>
      <c r="B104" s="55">
        <v>19620593.469999999</v>
      </c>
      <c r="C104" s="55">
        <v>18617654.449999999</v>
      </c>
      <c r="D104" s="49">
        <f t="shared" si="7"/>
        <v>-5.1116650550529936</v>
      </c>
    </row>
    <row r="105" spans="1:4" ht="15.75" x14ac:dyDescent="0.25">
      <c r="A105" s="54" t="s">
        <v>54</v>
      </c>
      <c r="B105" s="55"/>
      <c r="C105" s="55">
        <v>447869.27</v>
      </c>
      <c r="D105" s="49"/>
    </row>
    <row r="106" spans="1:4" ht="15.75" x14ac:dyDescent="0.25">
      <c r="A106" s="54" t="s">
        <v>55</v>
      </c>
      <c r="B106" s="55"/>
      <c r="C106" s="55">
        <v>163350</v>
      </c>
      <c r="D106" s="49"/>
    </row>
    <row r="107" spans="1:4" ht="15.75" x14ac:dyDescent="0.25">
      <c r="A107" s="54" t="s">
        <v>62</v>
      </c>
      <c r="B107" s="55">
        <v>65552557.450000003</v>
      </c>
      <c r="C107" s="55">
        <v>115532957.45</v>
      </c>
      <c r="D107" s="49">
        <f t="shared" si="7"/>
        <v>76.244775099922506</v>
      </c>
    </row>
    <row r="108" spans="1:4" ht="15.75" x14ac:dyDescent="0.25">
      <c r="A108" s="54" t="s">
        <v>56</v>
      </c>
      <c r="B108" s="55">
        <v>640800</v>
      </c>
      <c r="C108" s="55">
        <v>240000</v>
      </c>
      <c r="D108" s="49">
        <f t="shared" si="7"/>
        <v>-62.546816479400746</v>
      </c>
    </row>
    <row r="109" spans="1:4" ht="15.75" x14ac:dyDescent="0.25">
      <c r="A109" s="63" t="s">
        <v>58</v>
      </c>
      <c r="B109" s="64">
        <f>SUM(B102:B108)</f>
        <v>236708638.66000003</v>
      </c>
      <c r="C109" s="64">
        <f>SUM(C102:C108)</f>
        <v>254168544.23000002</v>
      </c>
      <c r="D109" s="65">
        <f t="shared" si="7"/>
        <v>7.3761167606049174</v>
      </c>
    </row>
  </sheetData>
  <mergeCells count="13">
    <mergeCell ref="A97:D97"/>
    <mergeCell ref="A100:A101"/>
    <mergeCell ref="A98:D98"/>
    <mergeCell ref="A37:D38"/>
    <mergeCell ref="A1:C1"/>
    <mergeCell ref="A2:D2"/>
    <mergeCell ref="A5:D5"/>
    <mergeCell ref="A6:D6"/>
    <mergeCell ref="A10:D10"/>
    <mergeCell ref="A33:D33"/>
    <mergeCell ref="A24:D24"/>
    <mergeCell ref="A28:D28"/>
    <mergeCell ref="A18:D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0"/>
  <sheetViews>
    <sheetView tabSelected="1" topLeftCell="A13" zoomScaleNormal="100" workbookViewId="0">
      <selection activeCell="C113" sqref="C113"/>
    </sheetView>
  </sheetViews>
  <sheetFormatPr defaultColWidth="11.42578125" defaultRowHeight="15" x14ac:dyDescent="0.25"/>
  <cols>
    <col min="1" max="1" width="19" customWidth="1"/>
    <col min="2" max="2" width="42.5703125" customWidth="1"/>
    <col min="3" max="3" width="15.7109375" customWidth="1"/>
    <col min="4" max="4" width="5.42578125" customWidth="1"/>
    <col min="5" max="5" width="9.140625" customWidth="1"/>
  </cols>
  <sheetData>
    <row r="1" spans="1:5" ht="15" customHeight="1" x14ac:dyDescent="0.25">
      <c r="A1" s="34" t="s">
        <v>34</v>
      </c>
      <c r="B1" s="34" t="s">
        <v>35</v>
      </c>
      <c r="C1" s="35" t="s">
        <v>36</v>
      </c>
      <c r="D1" s="36" t="s">
        <v>37</v>
      </c>
      <c r="E1" t="s">
        <v>59</v>
      </c>
    </row>
    <row r="2" spans="1:5" ht="15" customHeight="1" x14ac:dyDescent="0.25">
      <c r="A2" s="37" t="s">
        <v>32</v>
      </c>
      <c r="B2" s="38" t="s">
        <v>11</v>
      </c>
      <c r="C2" s="39"/>
      <c r="D2" s="34">
        <v>2024</v>
      </c>
      <c r="E2" t="s">
        <v>63</v>
      </c>
    </row>
    <row r="3" spans="1:5" ht="15" customHeight="1" x14ac:dyDescent="0.25">
      <c r="A3" s="37" t="s">
        <v>32</v>
      </c>
      <c r="B3" s="34" t="s">
        <v>1</v>
      </c>
      <c r="C3" s="39"/>
      <c r="D3" s="34">
        <v>2024</v>
      </c>
      <c r="E3" t="s">
        <v>63</v>
      </c>
    </row>
    <row r="4" spans="1:5" ht="15" customHeight="1" x14ac:dyDescent="0.25">
      <c r="A4" s="37" t="s">
        <v>32</v>
      </c>
      <c r="B4" s="34" t="s">
        <v>19</v>
      </c>
      <c r="C4" s="39">
        <v>2169</v>
      </c>
      <c r="D4" s="34">
        <v>2024</v>
      </c>
      <c r="E4" t="s">
        <v>63</v>
      </c>
    </row>
    <row r="5" spans="1:5" ht="15" customHeight="1" x14ac:dyDescent="0.25">
      <c r="A5" s="37" t="s">
        <v>32</v>
      </c>
      <c r="B5" s="34" t="s">
        <v>12</v>
      </c>
      <c r="C5" s="39">
        <v>2788</v>
      </c>
      <c r="D5" s="34">
        <v>2024</v>
      </c>
      <c r="E5" t="s">
        <v>63</v>
      </c>
    </row>
    <row r="6" spans="1:5" ht="15" customHeight="1" x14ac:dyDescent="0.25">
      <c r="A6" s="37" t="s">
        <v>32</v>
      </c>
      <c r="B6" s="34" t="s">
        <v>2</v>
      </c>
      <c r="C6" s="39">
        <v>3111</v>
      </c>
      <c r="D6" s="34">
        <v>2024</v>
      </c>
      <c r="E6" t="s">
        <v>63</v>
      </c>
    </row>
    <row r="7" spans="1:5" ht="15" customHeight="1" x14ac:dyDescent="0.25">
      <c r="A7" s="37" t="s">
        <v>32</v>
      </c>
      <c r="B7" s="34" t="s">
        <v>33</v>
      </c>
      <c r="C7" s="40">
        <f>SUM(C4:C6)</f>
        <v>8068</v>
      </c>
      <c r="D7" s="34">
        <v>2024</v>
      </c>
      <c r="E7" t="s">
        <v>63</v>
      </c>
    </row>
    <row r="8" spans="1:5" x14ac:dyDescent="0.25">
      <c r="A8" s="37" t="s">
        <v>38</v>
      </c>
      <c r="B8" s="41" t="s">
        <v>4</v>
      </c>
      <c r="C8" s="71">
        <v>2858</v>
      </c>
      <c r="D8" s="34">
        <v>2024</v>
      </c>
      <c r="E8" t="s">
        <v>63</v>
      </c>
    </row>
    <row r="9" spans="1:5" x14ac:dyDescent="0.25">
      <c r="A9" s="37" t="s">
        <v>38</v>
      </c>
      <c r="B9" s="41" t="s">
        <v>5</v>
      </c>
      <c r="C9" s="71">
        <v>151</v>
      </c>
      <c r="D9" s="34">
        <v>2024</v>
      </c>
      <c r="E9" t="s">
        <v>63</v>
      </c>
    </row>
    <row r="10" spans="1:5" x14ac:dyDescent="0.25">
      <c r="A10" s="37" t="s">
        <v>38</v>
      </c>
      <c r="B10" s="41" t="s">
        <v>14</v>
      </c>
      <c r="C10" s="71">
        <v>81</v>
      </c>
      <c r="D10" s="34">
        <v>2024</v>
      </c>
      <c r="E10" t="s">
        <v>63</v>
      </c>
    </row>
    <row r="11" spans="1:5" x14ac:dyDescent="0.25">
      <c r="A11" s="37" t="s">
        <v>38</v>
      </c>
      <c r="B11" s="41" t="s">
        <v>33</v>
      </c>
      <c r="C11" s="40">
        <f>SUM(C8:C10)</f>
        <v>3090</v>
      </c>
      <c r="D11" s="34">
        <v>2024</v>
      </c>
      <c r="E11" t="s">
        <v>63</v>
      </c>
    </row>
    <row r="12" spans="1:5" x14ac:dyDescent="0.25">
      <c r="A12" s="37" t="s">
        <v>39</v>
      </c>
      <c r="B12" s="41" t="s">
        <v>40</v>
      </c>
      <c r="C12" s="40">
        <v>0</v>
      </c>
      <c r="D12" s="34">
        <v>2024</v>
      </c>
      <c r="E12" t="s">
        <v>63</v>
      </c>
    </row>
    <row r="13" spans="1:5" x14ac:dyDescent="0.25">
      <c r="A13" s="37" t="s">
        <v>39</v>
      </c>
      <c r="B13" s="41" t="s">
        <v>41</v>
      </c>
      <c r="C13" s="40">
        <v>0</v>
      </c>
      <c r="D13" s="34">
        <v>2024</v>
      </c>
      <c r="E13" t="s">
        <v>63</v>
      </c>
    </row>
    <row r="14" spans="1:5" x14ac:dyDescent="0.25">
      <c r="A14" s="37" t="s">
        <v>42</v>
      </c>
      <c r="B14" s="41" t="s">
        <v>43</v>
      </c>
      <c r="C14" s="40">
        <v>11809</v>
      </c>
      <c r="D14" s="34">
        <v>2024</v>
      </c>
      <c r="E14" t="s">
        <v>63</v>
      </c>
    </row>
    <row r="15" spans="1:5" x14ac:dyDescent="0.25">
      <c r="A15" s="37" t="s">
        <v>42</v>
      </c>
      <c r="B15" s="41" t="s">
        <v>8</v>
      </c>
      <c r="C15" s="40">
        <v>176430</v>
      </c>
      <c r="D15" s="34">
        <v>2024</v>
      </c>
      <c r="E15" t="s">
        <v>63</v>
      </c>
    </row>
    <row r="16" spans="1:5" x14ac:dyDescent="0.25">
      <c r="A16" s="37" t="s">
        <v>42</v>
      </c>
      <c r="B16" s="41" t="s">
        <v>33</v>
      </c>
      <c r="C16" s="68">
        <f>SUM(C14:C15)</f>
        <v>188239</v>
      </c>
      <c r="D16" s="34">
        <v>2024</v>
      </c>
      <c r="E16" t="s">
        <v>63</v>
      </c>
    </row>
    <row r="17" spans="1:5" x14ac:dyDescent="0.25">
      <c r="A17" s="37" t="s">
        <v>44</v>
      </c>
      <c r="B17" s="41" t="s">
        <v>48</v>
      </c>
      <c r="C17" s="72">
        <v>334</v>
      </c>
      <c r="D17" s="34">
        <v>2024</v>
      </c>
      <c r="E17" t="s">
        <v>63</v>
      </c>
    </row>
    <row r="18" spans="1:5" x14ac:dyDescent="0.25">
      <c r="A18" s="37" t="s">
        <v>44</v>
      </c>
      <c r="B18" s="41" t="s">
        <v>30</v>
      </c>
      <c r="C18" s="72">
        <v>329</v>
      </c>
      <c r="D18" s="34">
        <v>2024</v>
      </c>
      <c r="E18" t="s">
        <v>63</v>
      </c>
    </row>
    <row r="19" spans="1:5" x14ac:dyDescent="0.25">
      <c r="A19" s="37" t="s">
        <v>45</v>
      </c>
      <c r="B19" s="41" t="s">
        <v>17</v>
      </c>
      <c r="C19" s="73">
        <v>132</v>
      </c>
      <c r="D19" s="34">
        <v>2024</v>
      </c>
      <c r="E19" t="s">
        <v>63</v>
      </c>
    </row>
    <row r="20" spans="1:5" x14ac:dyDescent="0.25">
      <c r="A20" s="37" t="s">
        <v>46</v>
      </c>
      <c r="B20" s="41" t="s">
        <v>47</v>
      </c>
      <c r="C20" s="74">
        <v>1520</v>
      </c>
      <c r="D20" s="34">
        <v>2024</v>
      </c>
      <c r="E20" t="s">
        <v>63</v>
      </c>
    </row>
    <row r="21" spans="1:5" x14ac:dyDescent="0.25">
      <c r="A21" s="37"/>
      <c r="B21" s="41"/>
      <c r="C21" s="68"/>
      <c r="D21" s="34"/>
    </row>
    <row r="22" spans="1:5" x14ac:dyDescent="0.25">
      <c r="A22" s="34" t="s">
        <v>34</v>
      </c>
      <c r="B22" s="37" t="s">
        <v>68</v>
      </c>
      <c r="C22" s="68" t="s">
        <v>75</v>
      </c>
      <c r="D22" s="34">
        <v>2024</v>
      </c>
      <c r="E22" t="s">
        <v>63</v>
      </c>
    </row>
    <row r="23" spans="1:5" ht="15.75" x14ac:dyDescent="0.25">
      <c r="A23" s="37" t="s">
        <v>44</v>
      </c>
      <c r="B23" s="95" t="s">
        <v>69</v>
      </c>
      <c r="C23" s="96">
        <v>53.6</v>
      </c>
      <c r="D23" s="34">
        <v>2024</v>
      </c>
      <c r="E23" t="s">
        <v>63</v>
      </c>
    </row>
    <row r="24" spans="1:5" ht="15.75" x14ac:dyDescent="0.25">
      <c r="A24" s="37" t="s">
        <v>44</v>
      </c>
      <c r="B24" s="95" t="s">
        <v>70</v>
      </c>
      <c r="C24" s="68">
        <v>2026</v>
      </c>
      <c r="D24" s="34">
        <v>2024</v>
      </c>
      <c r="E24" t="s">
        <v>63</v>
      </c>
    </row>
    <row r="25" spans="1:5" ht="15.75" x14ac:dyDescent="0.25">
      <c r="A25" s="37" t="s">
        <v>44</v>
      </c>
      <c r="B25" s="95" t="s">
        <v>71</v>
      </c>
      <c r="C25" s="96">
        <v>6.16</v>
      </c>
      <c r="D25" s="34">
        <v>2024</v>
      </c>
      <c r="E25" t="s">
        <v>63</v>
      </c>
    </row>
    <row r="26" spans="1:5" ht="15.75" x14ac:dyDescent="0.25">
      <c r="A26" s="37" t="s">
        <v>44</v>
      </c>
      <c r="B26" s="95" t="s">
        <v>72</v>
      </c>
      <c r="C26" s="68">
        <v>7</v>
      </c>
      <c r="D26" s="34">
        <v>2024</v>
      </c>
      <c r="E26" t="s">
        <v>63</v>
      </c>
    </row>
    <row r="27" spans="1:5" ht="15.75" x14ac:dyDescent="0.25">
      <c r="A27" s="37" t="s">
        <v>44</v>
      </c>
      <c r="B27" s="95" t="s">
        <v>73</v>
      </c>
      <c r="C27" s="68">
        <v>19</v>
      </c>
      <c r="D27" s="34">
        <v>2024</v>
      </c>
      <c r="E27" t="s">
        <v>63</v>
      </c>
    </row>
    <row r="28" spans="1:5" ht="15.75" x14ac:dyDescent="0.25">
      <c r="A28" s="37" t="s">
        <v>44</v>
      </c>
      <c r="B28" s="95" t="s">
        <v>74</v>
      </c>
      <c r="C28" s="96">
        <v>5.78</v>
      </c>
      <c r="D28" s="34">
        <v>2024</v>
      </c>
      <c r="E28" t="s">
        <v>63</v>
      </c>
    </row>
    <row r="29" spans="1:5" x14ac:dyDescent="0.25">
      <c r="A29" s="37"/>
      <c r="B29" s="41"/>
      <c r="C29" s="68"/>
      <c r="D29" s="34"/>
    </row>
    <row r="30" spans="1:5" x14ac:dyDescent="0.25">
      <c r="A30" s="60" t="s">
        <v>29</v>
      </c>
      <c r="B30" s="34" t="s">
        <v>51</v>
      </c>
      <c r="C30" s="76">
        <v>92506887.329999998</v>
      </c>
      <c r="D30" s="34">
        <v>2024</v>
      </c>
      <c r="E30" t="s">
        <v>63</v>
      </c>
    </row>
    <row r="31" spans="1:5" x14ac:dyDescent="0.25">
      <c r="A31" s="60" t="s">
        <v>29</v>
      </c>
      <c r="B31" s="34" t="s">
        <v>52</v>
      </c>
      <c r="C31" s="76">
        <v>26659825.73</v>
      </c>
      <c r="D31" s="34">
        <v>2024</v>
      </c>
      <c r="E31" t="s">
        <v>63</v>
      </c>
    </row>
    <row r="32" spans="1:5" x14ac:dyDescent="0.25">
      <c r="A32" s="60" t="s">
        <v>29</v>
      </c>
      <c r="B32" s="34" t="s">
        <v>53</v>
      </c>
      <c r="C32" s="76">
        <v>18617654.449999999</v>
      </c>
      <c r="D32" s="34">
        <v>2024</v>
      </c>
      <c r="E32" t="s">
        <v>63</v>
      </c>
    </row>
    <row r="33" spans="1:5" x14ac:dyDescent="0.25">
      <c r="A33" s="60" t="s">
        <v>29</v>
      </c>
      <c r="B33" s="34" t="s">
        <v>54</v>
      </c>
      <c r="C33" s="76">
        <v>447869.27</v>
      </c>
      <c r="D33" s="34">
        <v>2024</v>
      </c>
      <c r="E33" t="s">
        <v>63</v>
      </c>
    </row>
    <row r="34" spans="1:5" x14ac:dyDescent="0.25">
      <c r="A34" s="60" t="s">
        <v>29</v>
      </c>
      <c r="B34" s="34" t="s">
        <v>55</v>
      </c>
      <c r="C34" s="76">
        <v>163350</v>
      </c>
      <c r="D34" s="34">
        <v>2024</v>
      </c>
      <c r="E34" t="s">
        <v>63</v>
      </c>
    </row>
    <row r="35" spans="1:5" x14ac:dyDescent="0.25">
      <c r="A35" s="60" t="s">
        <v>29</v>
      </c>
      <c r="B35" s="34" t="s">
        <v>62</v>
      </c>
      <c r="C35" s="76">
        <v>115532957.45</v>
      </c>
      <c r="D35" s="34">
        <v>2024</v>
      </c>
      <c r="E35" t="s">
        <v>63</v>
      </c>
    </row>
    <row r="36" spans="1:5" x14ac:dyDescent="0.25">
      <c r="A36" s="60" t="s">
        <v>29</v>
      </c>
      <c r="B36" s="34" t="s">
        <v>56</v>
      </c>
      <c r="C36" s="76">
        <v>240000</v>
      </c>
      <c r="D36" s="34">
        <v>2024</v>
      </c>
      <c r="E36" t="s">
        <v>63</v>
      </c>
    </row>
    <row r="37" spans="1:5" x14ac:dyDescent="0.25">
      <c r="A37" s="60" t="s">
        <v>29</v>
      </c>
      <c r="B37" s="34" t="s">
        <v>67</v>
      </c>
      <c r="C37" s="76">
        <f>SUM(C30:C36)</f>
        <v>254168544.23000002</v>
      </c>
      <c r="D37" s="34">
        <v>2024</v>
      </c>
      <c r="E37" t="s">
        <v>63</v>
      </c>
    </row>
    <row r="39" spans="1:5" ht="15" customHeight="1" x14ac:dyDescent="0.25">
      <c r="A39" s="37" t="s">
        <v>32</v>
      </c>
      <c r="B39" s="38" t="s">
        <v>11</v>
      </c>
      <c r="C39" s="39">
        <v>22063</v>
      </c>
      <c r="D39" s="34">
        <v>2023</v>
      </c>
      <c r="E39" t="s">
        <v>63</v>
      </c>
    </row>
    <row r="40" spans="1:5" ht="15" customHeight="1" x14ac:dyDescent="0.25">
      <c r="A40" s="37" t="s">
        <v>32</v>
      </c>
      <c r="B40" s="34" t="s">
        <v>1</v>
      </c>
      <c r="C40" s="40">
        <v>65</v>
      </c>
      <c r="D40" s="34">
        <v>2023</v>
      </c>
      <c r="E40" t="s">
        <v>63</v>
      </c>
    </row>
    <row r="41" spans="1:5" ht="15" customHeight="1" x14ac:dyDescent="0.25">
      <c r="A41" s="37" t="s">
        <v>32</v>
      </c>
      <c r="B41" s="34" t="s">
        <v>19</v>
      </c>
      <c r="C41" s="39">
        <v>1775</v>
      </c>
      <c r="D41" s="34">
        <v>2023</v>
      </c>
      <c r="E41" t="s">
        <v>63</v>
      </c>
    </row>
    <row r="42" spans="1:5" ht="15" customHeight="1" x14ac:dyDescent="0.25">
      <c r="A42" s="37" t="s">
        <v>32</v>
      </c>
      <c r="B42" s="34" t="s">
        <v>12</v>
      </c>
      <c r="C42" s="39">
        <v>3039</v>
      </c>
      <c r="D42" s="34">
        <v>2023</v>
      </c>
      <c r="E42" t="s">
        <v>63</v>
      </c>
    </row>
    <row r="43" spans="1:5" ht="15" customHeight="1" x14ac:dyDescent="0.25">
      <c r="A43" s="37" t="s">
        <v>32</v>
      </c>
      <c r="B43" s="34" t="s">
        <v>2</v>
      </c>
      <c r="C43" s="39">
        <v>2072</v>
      </c>
      <c r="D43" s="34">
        <v>2023</v>
      </c>
      <c r="E43" t="s">
        <v>63</v>
      </c>
    </row>
    <row r="44" spans="1:5" ht="15" customHeight="1" x14ac:dyDescent="0.25">
      <c r="A44" s="37" t="s">
        <v>32</v>
      </c>
      <c r="B44" s="34" t="s">
        <v>33</v>
      </c>
      <c r="C44" s="40">
        <f>SUM(C39:C43)</f>
        <v>29014</v>
      </c>
      <c r="D44" s="34">
        <v>2023</v>
      </c>
      <c r="E44" t="s">
        <v>63</v>
      </c>
    </row>
    <row r="45" spans="1:5" ht="15" customHeight="1" x14ac:dyDescent="0.25">
      <c r="A45" s="37" t="s">
        <v>38</v>
      </c>
      <c r="B45" s="41" t="s">
        <v>4</v>
      </c>
      <c r="C45" s="40">
        <v>3208</v>
      </c>
      <c r="D45" s="34">
        <v>2023</v>
      </c>
      <c r="E45" t="s">
        <v>63</v>
      </c>
    </row>
    <row r="46" spans="1:5" ht="15" customHeight="1" x14ac:dyDescent="0.25">
      <c r="A46" s="37" t="s">
        <v>38</v>
      </c>
      <c r="B46" s="41" t="s">
        <v>5</v>
      </c>
      <c r="C46" s="40">
        <v>139</v>
      </c>
      <c r="D46" s="34">
        <v>2023</v>
      </c>
      <c r="E46" t="s">
        <v>63</v>
      </c>
    </row>
    <row r="47" spans="1:5" ht="15" customHeight="1" x14ac:dyDescent="0.25">
      <c r="A47" s="37" t="s">
        <v>38</v>
      </c>
      <c r="B47" s="41" t="s">
        <v>14</v>
      </c>
      <c r="C47" s="40">
        <v>73</v>
      </c>
      <c r="D47" s="34">
        <v>2023</v>
      </c>
      <c r="E47" t="s">
        <v>63</v>
      </c>
    </row>
    <row r="48" spans="1:5" ht="15" customHeight="1" x14ac:dyDescent="0.25">
      <c r="A48" s="37" t="s">
        <v>38</v>
      </c>
      <c r="B48" s="41" t="s">
        <v>33</v>
      </c>
      <c r="C48" s="40">
        <f>SUM(C45:C47)</f>
        <v>3420</v>
      </c>
      <c r="D48" s="34">
        <v>2023</v>
      </c>
      <c r="E48" t="s">
        <v>63</v>
      </c>
    </row>
    <row r="49" spans="1:5" ht="15" customHeight="1" x14ac:dyDescent="0.25">
      <c r="A49" s="37" t="s">
        <v>39</v>
      </c>
      <c r="B49" s="41" t="s">
        <v>40</v>
      </c>
      <c r="C49" s="40">
        <v>1</v>
      </c>
      <c r="D49" s="34">
        <v>2023</v>
      </c>
      <c r="E49" t="s">
        <v>63</v>
      </c>
    </row>
    <row r="50" spans="1:5" ht="15" customHeight="1" x14ac:dyDescent="0.25">
      <c r="A50" s="37" t="s">
        <v>39</v>
      </c>
      <c r="B50" s="41" t="s">
        <v>41</v>
      </c>
      <c r="C50" s="40">
        <v>0</v>
      </c>
      <c r="D50" s="34">
        <v>2023</v>
      </c>
      <c r="E50" t="s">
        <v>63</v>
      </c>
    </row>
    <row r="51" spans="1:5" ht="15" customHeight="1" x14ac:dyDescent="0.25">
      <c r="A51" s="37" t="s">
        <v>42</v>
      </c>
      <c r="B51" s="41" t="s">
        <v>43</v>
      </c>
      <c r="C51" s="40">
        <v>20442</v>
      </c>
      <c r="D51" s="34">
        <v>2023</v>
      </c>
      <c r="E51" t="s">
        <v>63</v>
      </c>
    </row>
    <row r="52" spans="1:5" ht="15" customHeight="1" x14ac:dyDescent="0.25">
      <c r="A52" s="37" t="s">
        <v>42</v>
      </c>
      <c r="B52" s="41" t="s">
        <v>8</v>
      </c>
      <c r="C52" s="40">
        <v>190753</v>
      </c>
      <c r="D52" s="34">
        <v>2023</v>
      </c>
      <c r="E52" t="s">
        <v>63</v>
      </c>
    </row>
    <row r="53" spans="1:5" ht="15" customHeight="1" x14ac:dyDescent="0.25">
      <c r="A53" s="37" t="s">
        <v>42</v>
      </c>
      <c r="B53" s="41" t="s">
        <v>33</v>
      </c>
      <c r="C53" s="68">
        <f>SUM(C51:C52)</f>
        <v>211195</v>
      </c>
      <c r="D53" s="34">
        <v>2023</v>
      </c>
      <c r="E53" t="s">
        <v>63</v>
      </c>
    </row>
    <row r="54" spans="1:5" ht="15" customHeight="1" x14ac:dyDescent="0.25">
      <c r="A54" s="37" t="s">
        <v>44</v>
      </c>
      <c r="B54" s="41" t="s">
        <v>48</v>
      </c>
      <c r="C54" s="69">
        <v>348</v>
      </c>
      <c r="D54" s="34">
        <v>2023</v>
      </c>
      <c r="E54" t="s">
        <v>63</v>
      </c>
    </row>
    <row r="55" spans="1:5" ht="15" customHeight="1" x14ac:dyDescent="0.25">
      <c r="A55" s="37" t="s">
        <v>44</v>
      </c>
      <c r="B55" s="41" t="s">
        <v>30</v>
      </c>
      <c r="C55" s="69">
        <v>341</v>
      </c>
      <c r="D55" s="34">
        <v>2023</v>
      </c>
      <c r="E55" t="s">
        <v>63</v>
      </c>
    </row>
    <row r="56" spans="1:5" ht="15" customHeight="1" x14ac:dyDescent="0.25">
      <c r="A56" s="37" t="s">
        <v>45</v>
      </c>
      <c r="B56" s="41" t="s">
        <v>17</v>
      </c>
      <c r="C56" s="68">
        <v>148</v>
      </c>
      <c r="D56" s="34">
        <v>2023</v>
      </c>
      <c r="E56" t="s">
        <v>63</v>
      </c>
    </row>
    <row r="57" spans="1:5" ht="15" customHeight="1" x14ac:dyDescent="0.25">
      <c r="A57" s="37" t="s">
        <v>46</v>
      </c>
      <c r="B57" s="41" t="s">
        <v>47</v>
      </c>
      <c r="C57" s="68">
        <v>1474</v>
      </c>
      <c r="D57" s="34">
        <v>2023</v>
      </c>
      <c r="E57" t="s">
        <v>63</v>
      </c>
    </row>
    <row r="58" spans="1:5" ht="15" customHeight="1" x14ac:dyDescent="0.25"/>
    <row r="59" spans="1:5" ht="15" customHeight="1" x14ac:dyDescent="0.25">
      <c r="A59" s="34" t="s">
        <v>34</v>
      </c>
      <c r="B59" s="37" t="s">
        <v>68</v>
      </c>
      <c r="C59" s="68" t="s">
        <v>75</v>
      </c>
      <c r="D59" s="34">
        <v>2023</v>
      </c>
      <c r="E59" t="s">
        <v>63</v>
      </c>
    </row>
    <row r="60" spans="1:5" ht="15" customHeight="1" x14ac:dyDescent="0.25">
      <c r="A60" s="37" t="s">
        <v>44</v>
      </c>
      <c r="B60" s="95" t="s">
        <v>69</v>
      </c>
      <c r="C60" s="96">
        <v>55.8</v>
      </c>
      <c r="D60" s="34">
        <v>2023</v>
      </c>
      <c r="E60" t="s">
        <v>63</v>
      </c>
    </row>
    <row r="61" spans="1:5" ht="15" customHeight="1" x14ac:dyDescent="0.25">
      <c r="A61" s="37" t="s">
        <v>44</v>
      </c>
      <c r="B61" s="95" t="s">
        <v>70</v>
      </c>
      <c r="C61" s="68">
        <v>2211</v>
      </c>
      <c r="D61" s="34">
        <v>2023</v>
      </c>
      <c r="E61" t="s">
        <v>63</v>
      </c>
    </row>
    <row r="62" spans="1:5" ht="15" customHeight="1" x14ac:dyDescent="0.25">
      <c r="A62" s="37" t="s">
        <v>44</v>
      </c>
      <c r="B62" s="95" t="s">
        <v>71</v>
      </c>
      <c r="C62" s="96">
        <v>6.48</v>
      </c>
      <c r="D62" s="34">
        <v>2023</v>
      </c>
      <c r="E62" t="s">
        <v>63</v>
      </c>
    </row>
    <row r="63" spans="1:5" ht="15" customHeight="1" x14ac:dyDescent="0.25">
      <c r="A63" s="37" t="s">
        <v>44</v>
      </c>
      <c r="B63" s="95" t="s">
        <v>72</v>
      </c>
      <c r="C63" s="96">
        <v>7.25</v>
      </c>
      <c r="D63" s="34">
        <v>2023</v>
      </c>
      <c r="E63" t="s">
        <v>63</v>
      </c>
    </row>
    <row r="64" spans="1:5" ht="15" customHeight="1" x14ac:dyDescent="0.25">
      <c r="A64" s="37" t="s">
        <v>44</v>
      </c>
      <c r="B64" s="95" t="s">
        <v>73</v>
      </c>
      <c r="C64" s="68">
        <v>11</v>
      </c>
      <c r="D64" s="34">
        <v>2023</v>
      </c>
      <c r="E64" t="s">
        <v>63</v>
      </c>
    </row>
    <row r="65" spans="1:5" ht="15" customHeight="1" x14ac:dyDescent="0.25">
      <c r="A65" s="37" t="s">
        <v>44</v>
      </c>
      <c r="B65" s="95" t="s">
        <v>74</v>
      </c>
      <c r="C65" s="96">
        <v>3.22</v>
      </c>
      <c r="D65" s="34">
        <v>2023</v>
      </c>
      <c r="E65" t="s">
        <v>63</v>
      </c>
    </row>
    <row r="66" spans="1:5" ht="15" customHeight="1" x14ac:dyDescent="0.25"/>
    <row r="67" spans="1:5" ht="15" customHeight="1" x14ac:dyDescent="0.25">
      <c r="A67" s="59" t="s">
        <v>29</v>
      </c>
      <c r="B67" s="34" t="s">
        <v>51</v>
      </c>
      <c r="C67" s="70">
        <v>111520900.31999999</v>
      </c>
      <c r="D67" s="60">
        <v>2023</v>
      </c>
      <c r="E67" t="s">
        <v>63</v>
      </c>
    </row>
    <row r="68" spans="1:5" ht="15" customHeight="1" x14ac:dyDescent="0.25">
      <c r="A68" s="59" t="s">
        <v>29</v>
      </c>
      <c r="B68" s="34" t="s">
        <v>52</v>
      </c>
      <c r="C68" s="70">
        <v>39373787.420000002</v>
      </c>
      <c r="D68" s="60">
        <v>2023</v>
      </c>
      <c r="E68" t="s">
        <v>63</v>
      </c>
    </row>
    <row r="69" spans="1:5" ht="15" customHeight="1" x14ac:dyDescent="0.25">
      <c r="A69" s="59" t="s">
        <v>29</v>
      </c>
      <c r="B69" s="34" t="s">
        <v>53</v>
      </c>
      <c r="C69" s="70">
        <v>19620593.469999999</v>
      </c>
      <c r="D69" s="60">
        <v>2023</v>
      </c>
      <c r="E69" t="s">
        <v>63</v>
      </c>
    </row>
    <row r="70" spans="1:5" ht="15" customHeight="1" x14ac:dyDescent="0.25">
      <c r="A70" s="59" t="s">
        <v>29</v>
      </c>
      <c r="B70" s="34" t="s">
        <v>54</v>
      </c>
      <c r="C70" s="70"/>
      <c r="D70" s="60">
        <v>2023</v>
      </c>
      <c r="E70" t="s">
        <v>63</v>
      </c>
    </row>
    <row r="71" spans="1:5" ht="15" customHeight="1" x14ac:dyDescent="0.25">
      <c r="A71" s="59" t="s">
        <v>29</v>
      </c>
      <c r="B71" s="34" t="s">
        <v>55</v>
      </c>
      <c r="D71" s="60">
        <v>2023</v>
      </c>
      <c r="E71" t="s">
        <v>63</v>
      </c>
    </row>
    <row r="72" spans="1:5" ht="15" customHeight="1" x14ac:dyDescent="0.25">
      <c r="A72" s="59" t="s">
        <v>29</v>
      </c>
      <c r="B72" s="34" t="s">
        <v>62</v>
      </c>
      <c r="C72" s="70">
        <v>65552557.450000003</v>
      </c>
      <c r="D72" s="60">
        <v>2023</v>
      </c>
      <c r="E72" t="s">
        <v>63</v>
      </c>
    </row>
    <row r="73" spans="1:5" ht="15" customHeight="1" x14ac:dyDescent="0.25">
      <c r="A73" s="59" t="s">
        <v>29</v>
      </c>
      <c r="B73" s="34" t="s">
        <v>56</v>
      </c>
      <c r="C73" s="70">
        <v>640800</v>
      </c>
      <c r="D73" s="60">
        <v>2023</v>
      </c>
      <c r="E73" t="s">
        <v>63</v>
      </c>
    </row>
    <row r="74" spans="1:5" ht="15" customHeight="1" x14ac:dyDescent="0.25">
      <c r="A74" s="60" t="s">
        <v>29</v>
      </c>
      <c r="B74" s="34" t="s">
        <v>58</v>
      </c>
      <c r="C74" s="70">
        <f>SUM(C67:C73)</f>
        <v>236708638.66000003</v>
      </c>
      <c r="D74" s="60">
        <v>2023</v>
      </c>
      <c r="E74" s="34" t="s">
        <v>63</v>
      </c>
    </row>
    <row r="76" spans="1:5" ht="15" customHeight="1" x14ac:dyDescent="0.25">
      <c r="A76" s="37"/>
      <c r="B76" s="41"/>
      <c r="C76" s="68"/>
      <c r="D76" s="34"/>
    </row>
    <row r="77" spans="1:5" ht="15" customHeight="1" x14ac:dyDescent="0.25">
      <c r="A77" s="37" t="s">
        <v>32</v>
      </c>
      <c r="B77" s="38" t="s">
        <v>11</v>
      </c>
      <c r="C77" s="74">
        <v>21916</v>
      </c>
      <c r="D77" s="34">
        <v>2022</v>
      </c>
      <c r="E77" t="s">
        <v>63</v>
      </c>
    </row>
    <row r="78" spans="1:5" ht="15" customHeight="1" x14ac:dyDescent="0.25">
      <c r="A78" s="37" t="s">
        <v>32</v>
      </c>
      <c r="B78" s="34" t="s">
        <v>1</v>
      </c>
      <c r="C78" s="74">
        <v>1865</v>
      </c>
      <c r="D78" s="34">
        <v>2022</v>
      </c>
      <c r="E78" t="s">
        <v>63</v>
      </c>
    </row>
    <row r="79" spans="1:5" ht="15" customHeight="1" x14ac:dyDescent="0.25">
      <c r="A79" s="37" t="s">
        <v>32</v>
      </c>
      <c r="B79" s="34" t="s">
        <v>19</v>
      </c>
      <c r="C79" s="74">
        <v>1389</v>
      </c>
      <c r="D79" s="34">
        <v>2022</v>
      </c>
      <c r="E79" t="s">
        <v>63</v>
      </c>
    </row>
    <row r="80" spans="1:5" ht="15" customHeight="1" x14ac:dyDescent="0.25">
      <c r="A80" s="37" t="s">
        <v>32</v>
      </c>
      <c r="B80" s="34" t="s">
        <v>12</v>
      </c>
      <c r="C80" s="74">
        <v>4035</v>
      </c>
      <c r="D80" s="34">
        <v>2022</v>
      </c>
      <c r="E80" t="s">
        <v>63</v>
      </c>
    </row>
    <row r="81" spans="1:6" ht="15" customHeight="1" x14ac:dyDescent="0.25">
      <c r="A81" s="37" t="s">
        <v>32</v>
      </c>
      <c r="B81" s="34" t="s">
        <v>2</v>
      </c>
      <c r="C81" s="74">
        <v>2498</v>
      </c>
      <c r="D81" s="34">
        <v>2022</v>
      </c>
      <c r="E81" t="s">
        <v>63</v>
      </c>
    </row>
    <row r="82" spans="1:6" ht="15" customHeight="1" x14ac:dyDescent="0.25">
      <c r="A82" s="37" t="s">
        <v>32</v>
      </c>
      <c r="B82" s="34" t="s">
        <v>33</v>
      </c>
      <c r="C82" s="40">
        <f>SUM(C77:C81)</f>
        <v>31703</v>
      </c>
      <c r="D82" s="34">
        <v>2022</v>
      </c>
      <c r="E82" t="s">
        <v>63</v>
      </c>
    </row>
    <row r="83" spans="1:6" ht="15" customHeight="1" x14ac:dyDescent="0.25">
      <c r="A83" s="37" t="s">
        <v>38</v>
      </c>
      <c r="B83" s="41" t="s">
        <v>4</v>
      </c>
      <c r="C83" s="74">
        <v>2739</v>
      </c>
      <c r="D83" s="34">
        <v>2022</v>
      </c>
      <c r="E83" t="s">
        <v>63</v>
      </c>
    </row>
    <row r="84" spans="1:6" ht="15" customHeight="1" x14ac:dyDescent="0.25">
      <c r="A84" s="37" t="s">
        <v>38</v>
      </c>
      <c r="B84" s="41" t="s">
        <v>5</v>
      </c>
      <c r="C84" s="74">
        <v>105</v>
      </c>
      <c r="D84" s="34">
        <v>2022</v>
      </c>
      <c r="E84" t="s">
        <v>63</v>
      </c>
    </row>
    <row r="85" spans="1:6" ht="15" customHeight="1" x14ac:dyDescent="0.25">
      <c r="A85" s="37" t="s">
        <v>38</v>
      </c>
      <c r="B85" s="41" t="s">
        <v>14</v>
      </c>
      <c r="C85" s="74">
        <v>39</v>
      </c>
      <c r="D85" s="34">
        <v>2022</v>
      </c>
      <c r="E85" t="s">
        <v>63</v>
      </c>
    </row>
    <row r="86" spans="1:6" ht="15" customHeight="1" x14ac:dyDescent="0.25">
      <c r="A86" s="37" t="s">
        <v>38</v>
      </c>
      <c r="B86" s="41" t="s">
        <v>33</v>
      </c>
      <c r="C86" s="40">
        <f>SUM(C83:C85)</f>
        <v>2883</v>
      </c>
      <c r="D86" s="34">
        <v>2022</v>
      </c>
      <c r="E86" t="s">
        <v>63</v>
      </c>
    </row>
    <row r="87" spans="1:6" ht="15" customHeight="1" x14ac:dyDescent="0.25">
      <c r="A87" s="37" t="s">
        <v>39</v>
      </c>
      <c r="B87" s="41" t="s">
        <v>40</v>
      </c>
      <c r="C87" s="40">
        <v>15</v>
      </c>
      <c r="D87" s="34">
        <v>2022</v>
      </c>
      <c r="E87" t="s">
        <v>63</v>
      </c>
    </row>
    <row r="88" spans="1:6" ht="15" customHeight="1" x14ac:dyDescent="0.25">
      <c r="A88" s="37" t="s">
        <v>39</v>
      </c>
      <c r="B88" s="41" t="s">
        <v>41</v>
      </c>
      <c r="C88" s="40">
        <v>0</v>
      </c>
      <c r="D88" s="34">
        <v>2022</v>
      </c>
      <c r="E88" t="s">
        <v>63</v>
      </c>
    </row>
    <row r="89" spans="1:6" ht="15" customHeight="1" x14ac:dyDescent="0.25">
      <c r="A89" s="37" t="s">
        <v>42</v>
      </c>
      <c r="B89" s="41" t="s">
        <v>43</v>
      </c>
      <c r="C89" s="75">
        <v>18805</v>
      </c>
      <c r="D89" s="34">
        <v>2022</v>
      </c>
      <c r="E89" t="s">
        <v>63</v>
      </c>
    </row>
    <row r="90" spans="1:6" ht="15" customHeight="1" x14ac:dyDescent="0.25">
      <c r="A90" s="37" t="s">
        <v>42</v>
      </c>
      <c r="B90" s="41" t="s">
        <v>8</v>
      </c>
      <c r="C90" s="75">
        <v>155557</v>
      </c>
      <c r="D90" s="34">
        <v>2022</v>
      </c>
      <c r="E90" t="s">
        <v>63</v>
      </c>
    </row>
    <row r="91" spans="1:6" ht="15" customHeight="1" x14ac:dyDescent="0.25">
      <c r="A91" s="37" t="s">
        <v>42</v>
      </c>
      <c r="B91" s="41" t="s">
        <v>33</v>
      </c>
      <c r="C91" s="68">
        <f>SUM(C89:C90)</f>
        <v>174362</v>
      </c>
      <c r="D91" s="34">
        <v>2022</v>
      </c>
      <c r="E91" t="s">
        <v>63</v>
      </c>
    </row>
    <row r="92" spans="1:6" ht="15" customHeight="1" x14ac:dyDescent="0.25">
      <c r="A92" s="37" t="s">
        <v>44</v>
      </c>
      <c r="B92" s="41" t="s">
        <v>48</v>
      </c>
      <c r="C92" s="72">
        <v>293</v>
      </c>
      <c r="D92" s="34">
        <v>2022</v>
      </c>
      <c r="E92" t="s">
        <v>63</v>
      </c>
      <c r="F92" s="52"/>
    </row>
    <row r="93" spans="1:6" ht="15" customHeight="1" x14ac:dyDescent="0.25">
      <c r="A93" s="37" t="s">
        <v>44</v>
      </c>
      <c r="B93" s="41" t="s">
        <v>30</v>
      </c>
      <c r="C93" s="72">
        <v>304</v>
      </c>
      <c r="D93" s="34">
        <v>2022</v>
      </c>
      <c r="E93" t="s">
        <v>63</v>
      </c>
      <c r="F93" s="52"/>
    </row>
    <row r="94" spans="1:6" ht="15" customHeight="1" x14ac:dyDescent="0.25">
      <c r="A94" s="37" t="s">
        <v>45</v>
      </c>
      <c r="B94" s="41" t="s">
        <v>17</v>
      </c>
      <c r="C94" s="73">
        <v>144</v>
      </c>
      <c r="D94" s="34">
        <v>2022</v>
      </c>
      <c r="E94" t="s">
        <v>63</v>
      </c>
      <c r="F94" s="52"/>
    </row>
    <row r="95" spans="1:6" ht="15" customHeight="1" x14ac:dyDescent="0.25">
      <c r="A95" s="37" t="s">
        <v>46</v>
      </c>
      <c r="B95" s="41" t="s">
        <v>47</v>
      </c>
      <c r="C95" s="74">
        <v>1548</v>
      </c>
      <c r="D95" s="34">
        <v>2022</v>
      </c>
      <c r="E95" t="s">
        <v>63</v>
      </c>
      <c r="F95" s="52"/>
    </row>
    <row r="96" spans="1:6" ht="15" customHeight="1" x14ac:dyDescent="0.25">
      <c r="F96" s="52"/>
    </row>
    <row r="97" spans="1:6" ht="15" customHeight="1" x14ac:dyDescent="0.25">
      <c r="A97" s="34" t="s">
        <v>34</v>
      </c>
      <c r="B97" s="37" t="s">
        <v>68</v>
      </c>
      <c r="C97" s="68" t="s">
        <v>75</v>
      </c>
      <c r="D97" s="34">
        <v>2022</v>
      </c>
      <c r="E97" t="s">
        <v>63</v>
      </c>
      <c r="F97" s="52"/>
    </row>
    <row r="98" spans="1:6" ht="15" customHeight="1" x14ac:dyDescent="0.25">
      <c r="A98" s="37" t="s">
        <v>44</v>
      </c>
      <c r="B98" s="95" t="s">
        <v>69</v>
      </c>
      <c r="C98" s="96">
        <v>53.1</v>
      </c>
      <c r="D98" s="34">
        <v>2022</v>
      </c>
      <c r="E98" t="s">
        <v>63</v>
      </c>
      <c r="F98" s="52"/>
    </row>
    <row r="99" spans="1:6" ht="15" customHeight="1" x14ac:dyDescent="0.25">
      <c r="A99" s="37" t="s">
        <v>44</v>
      </c>
      <c r="B99" s="95" t="s">
        <v>70</v>
      </c>
      <c r="C99" s="68">
        <v>2055</v>
      </c>
      <c r="D99" s="34">
        <v>2022</v>
      </c>
      <c r="E99" t="s">
        <v>63</v>
      </c>
      <c r="F99" s="52"/>
    </row>
    <row r="100" spans="1:6" ht="15" customHeight="1" x14ac:dyDescent="0.25">
      <c r="A100" s="37" t="s">
        <v>44</v>
      </c>
      <c r="B100" s="95" t="s">
        <v>71</v>
      </c>
      <c r="C100" s="96">
        <v>6.74</v>
      </c>
      <c r="D100" s="34">
        <v>2022</v>
      </c>
      <c r="E100" t="s">
        <v>63</v>
      </c>
      <c r="F100" s="52"/>
    </row>
    <row r="101" spans="1:6" ht="15" customHeight="1" x14ac:dyDescent="0.25">
      <c r="A101" s="37" t="s">
        <v>44</v>
      </c>
      <c r="B101" s="95" t="s">
        <v>72</v>
      </c>
      <c r="C101" s="96">
        <v>6.5</v>
      </c>
      <c r="D101" s="34">
        <v>2022</v>
      </c>
      <c r="E101" t="s">
        <v>63</v>
      </c>
      <c r="F101" s="52"/>
    </row>
    <row r="102" spans="1:6" ht="15" customHeight="1" x14ac:dyDescent="0.25">
      <c r="A102" s="37" t="s">
        <v>44</v>
      </c>
      <c r="B102" s="95" t="s">
        <v>73</v>
      </c>
      <c r="C102" s="68">
        <v>22</v>
      </c>
      <c r="D102" s="34">
        <v>2022</v>
      </c>
      <c r="E102" t="s">
        <v>63</v>
      </c>
      <c r="F102" s="52"/>
    </row>
    <row r="103" spans="1:6" ht="15" customHeight="1" x14ac:dyDescent="0.25">
      <c r="A103" s="37" t="s">
        <v>44</v>
      </c>
      <c r="B103" s="95" t="s">
        <v>74</v>
      </c>
      <c r="C103" s="96">
        <v>7.21</v>
      </c>
      <c r="D103" s="34">
        <v>2022</v>
      </c>
      <c r="E103" t="s">
        <v>63</v>
      </c>
      <c r="F103" s="52"/>
    </row>
    <row r="104" spans="1:6" ht="15" customHeight="1" x14ac:dyDescent="0.25">
      <c r="F104" s="52"/>
    </row>
    <row r="105" spans="1:6" ht="15" customHeight="1" x14ac:dyDescent="0.25">
      <c r="A105" s="60" t="s">
        <v>29</v>
      </c>
      <c r="B105" s="34" t="s">
        <v>51</v>
      </c>
      <c r="C105" s="76">
        <v>98460324.099999994</v>
      </c>
      <c r="D105" s="60">
        <v>2022</v>
      </c>
      <c r="E105" t="s">
        <v>63</v>
      </c>
      <c r="F105" s="52"/>
    </row>
    <row r="106" spans="1:6" ht="15" customHeight="1" x14ac:dyDescent="0.25">
      <c r="A106" s="60" t="s">
        <v>29</v>
      </c>
      <c r="B106" s="34" t="s">
        <v>52</v>
      </c>
      <c r="C106" s="76">
        <v>21580082.870000001</v>
      </c>
      <c r="D106" s="60">
        <v>2022</v>
      </c>
      <c r="E106" t="s">
        <v>63</v>
      </c>
      <c r="F106" s="52"/>
    </row>
    <row r="107" spans="1:6" ht="15" customHeight="1" x14ac:dyDescent="0.25">
      <c r="A107" s="60" t="s">
        <v>29</v>
      </c>
      <c r="B107" s="34" t="s">
        <v>53</v>
      </c>
      <c r="C107" s="76">
        <v>25767124.649999999</v>
      </c>
      <c r="D107" s="60">
        <v>2022</v>
      </c>
      <c r="E107" t="s">
        <v>63</v>
      </c>
      <c r="F107" s="52"/>
    </row>
    <row r="108" spans="1:6" ht="15" customHeight="1" x14ac:dyDescent="0.25">
      <c r="A108" s="60" t="s">
        <v>29</v>
      </c>
      <c r="B108" s="34" t="s">
        <v>54</v>
      </c>
      <c r="C108" s="76"/>
      <c r="D108" s="60">
        <v>2022</v>
      </c>
      <c r="E108" t="s">
        <v>63</v>
      </c>
      <c r="F108" s="52"/>
    </row>
    <row r="109" spans="1:6" ht="15" customHeight="1" x14ac:dyDescent="0.25">
      <c r="A109" s="60" t="s">
        <v>29</v>
      </c>
      <c r="B109" s="34" t="s">
        <v>55</v>
      </c>
      <c r="C109" s="76">
        <v>148500</v>
      </c>
      <c r="D109" s="60">
        <v>2022</v>
      </c>
      <c r="E109" t="s">
        <v>63</v>
      </c>
      <c r="F109" s="52"/>
    </row>
    <row r="110" spans="1:6" ht="15" customHeight="1" x14ac:dyDescent="0.25">
      <c r="A110" s="60" t="s">
        <v>29</v>
      </c>
      <c r="B110" s="34" t="s">
        <v>62</v>
      </c>
      <c r="C110" s="76"/>
      <c r="D110" s="60">
        <v>2022</v>
      </c>
      <c r="E110" t="s">
        <v>63</v>
      </c>
      <c r="F110" s="52"/>
    </row>
    <row r="111" spans="1:6" ht="15" customHeight="1" x14ac:dyDescent="0.25">
      <c r="A111" s="60" t="s">
        <v>29</v>
      </c>
      <c r="B111" s="34" t="s">
        <v>56</v>
      </c>
      <c r="C111" s="76">
        <v>160000</v>
      </c>
      <c r="D111" s="60">
        <v>2022</v>
      </c>
      <c r="E111" t="s">
        <v>63</v>
      </c>
      <c r="F111" s="52"/>
    </row>
    <row r="112" spans="1:6" ht="15" customHeight="1" x14ac:dyDescent="0.25">
      <c r="A112" s="60" t="s">
        <v>29</v>
      </c>
      <c r="B112" s="34" t="s">
        <v>67</v>
      </c>
      <c r="C112" s="76">
        <f>SUM(C105:C111)</f>
        <v>146116031.62</v>
      </c>
      <c r="D112" s="60"/>
      <c r="F112" s="52"/>
    </row>
    <row r="113" spans="1:6" x14ac:dyDescent="0.25">
      <c r="F113" s="52"/>
    </row>
    <row r="114" spans="1:6" ht="15" customHeight="1" x14ac:dyDescent="0.25">
      <c r="A114" s="34" t="s">
        <v>34</v>
      </c>
      <c r="B114" s="34" t="s">
        <v>35</v>
      </c>
      <c r="C114" s="35" t="s">
        <v>36</v>
      </c>
      <c r="D114" s="36" t="s">
        <v>37</v>
      </c>
      <c r="E114" t="s">
        <v>59</v>
      </c>
      <c r="F114" s="52"/>
    </row>
    <row r="115" spans="1:6" ht="15" customHeight="1" x14ac:dyDescent="0.25">
      <c r="A115" s="37" t="s">
        <v>32</v>
      </c>
      <c r="B115" s="38" t="s">
        <v>11</v>
      </c>
      <c r="C115" s="39">
        <f>4693+4531+3688</f>
        <v>12912</v>
      </c>
      <c r="D115" s="34">
        <v>2021</v>
      </c>
      <c r="E115" t="s">
        <v>63</v>
      </c>
      <c r="F115" s="52"/>
    </row>
    <row r="116" spans="1:6" ht="15" customHeight="1" x14ac:dyDescent="0.25">
      <c r="A116" s="37" t="s">
        <v>32</v>
      </c>
      <c r="B116" s="34" t="s">
        <v>1</v>
      </c>
      <c r="C116" s="39">
        <f>348+419+408</f>
        <v>1175</v>
      </c>
      <c r="D116" s="34">
        <v>2021</v>
      </c>
      <c r="E116" t="s">
        <v>63</v>
      </c>
      <c r="F116" s="52"/>
    </row>
    <row r="117" spans="1:6" ht="15" customHeight="1" x14ac:dyDescent="0.25">
      <c r="A117" s="37" t="s">
        <v>32</v>
      </c>
      <c r="B117" s="34" t="s">
        <v>19</v>
      </c>
      <c r="C117" s="39">
        <f>308+320+284</f>
        <v>912</v>
      </c>
      <c r="D117" s="34">
        <v>2021</v>
      </c>
      <c r="E117" t="s">
        <v>63</v>
      </c>
    </row>
    <row r="118" spans="1:6" ht="15" customHeight="1" x14ac:dyDescent="0.25">
      <c r="A118" s="37" t="s">
        <v>32</v>
      </c>
      <c r="B118" s="34" t="s">
        <v>12</v>
      </c>
      <c r="C118" s="39">
        <f>1056+1082+1368</f>
        <v>3506</v>
      </c>
      <c r="D118" s="34">
        <v>2021</v>
      </c>
      <c r="E118" t="s">
        <v>63</v>
      </c>
    </row>
    <row r="119" spans="1:6" ht="15" customHeight="1" x14ac:dyDescent="0.25">
      <c r="A119" s="37" t="s">
        <v>32</v>
      </c>
      <c r="B119" s="34" t="s">
        <v>2</v>
      </c>
      <c r="C119" s="39">
        <f>596+640+579</f>
        <v>1815</v>
      </c>
      <c r="D119" s="34">
        <v>2021</v>
      </c>
      <c r="E119" t="s">
        <v>63</v>
      </c>
    </row>
    <row r="120" spans="1:6" ht="15" customHeight="1" x14ac:dyDescent="0.25">
      <c r="A120" s="37" t="s">
        <v>32</v>
      </c>
      <c r="B120" s="34" t="s">
        <v>33</v>
      </c>
      <c r="C120" s="40">
        <f>SUM(C115:C119)</f>
        <v>20320</v>
      </c>
      <c r="D120" s="34">
        <v>2021</v>
      </c>
      <c r="E120" t="s">
        <v>63</v>
      </c>
    </row>
    <row r="121" spans="1:6" ht="15" customHeight="1" x14ac:dyDescent="0.25">
      <c r="A121" s="37" t="s">
        <v>38</v>
      </c>
      <c r="B121" s="41" t="s">
        <v>4</v>
      </c>
      <c r="C121" s="71">
        <f>684+711+529</f>
        <v>1924</v>
      </c>
      <c r="D121" s="34">
        <v>2021</v>
      </c>
      <c r="E121" t="s">
        <v>63</v>
      </c>
    </row>
    <row r="122" spans="1:6" ht="15" customHeight="1" x14ac:dyDescent="0.25">
      <c r="A122" s="37" t="s">
        <v>38</v>
      </c>
      <c r="B122" s="41" t="s">
        <v>5</v>
      </c>
      <c r="C122" s="71">
        <f>44+46+36</f>
        <v>126</v>
      </c>
      <c r="D122" s="34">
        <v>2021</v>
      </c>
      <c r="E122" t="s">
        <v>63</v>
      </c>
    </row>
    <row r="123" spans="1:6" ht="15" customHeight="1" x14ac:dyDescent="0.25">
      <c r="A123" s="37" t="s">
        <v>38</v>
      </c>
      <c r="B123" s="41" t="s">
        <v>14</v>
      </c>
      <c r="C123" s="71">
        <v>31</v>
      </c>
      <c r="D123" s="34">
        <v>2021</v>
      </c>
      <c r="E123" t="s">
        <v>63</v>
      </c>
    </row>
    <row r="124" spans="1:6" ht="15" customHeight="1" x14ac:dyDescent="0.25">
      <c r="A124" s="37" t="s">
        <v>38</v>
      </c>
      <c r="B124" s="41" t="s">
        <v>33</v>
      </c>
      <c r="C124" s="40">
        <f>SUM(C121:C123)</f>
        <v>2081</v>
      </c>
      <c r="D124" s="34">
        <v>2021</v>
      </c>
      <c r="E124" t="s">
        <v>63</v>
      </c>
    </row>
    <row r="125" spans="1:6" ht="15" customHeight="1" x14ac:dyDescent="0.25">
      <c r="A125" s="37" t="s">
        <v>39</v>
      </c>
      <c r="B125" s="41" t="s">
        <v>40</v>
      </c>
      <c r="C125" s="40">
        <v>3</v>
      </c>
      <c r="D125" s="34">
        <v>2021</v>
      </c>
      <c r="E125" t="s">
        <v>63</v>
      </c>
    </row>
    <row r="126" spans="1:6" ht="15" customHeight="1" x14ac:dyDescent="0.25">
      <c r="A126" s="37" t="s">
        <v>39</v>
      </c>
      <c r="B126" s="41" t="s">
        <v>41</v>
      </c>
      <c r="C126" s="40">
        <v>1</v>
      </c>
      <c r="D126" s="34">
        <v>2021</v>
      </c>
      <c r="E126" t="s">
        <v>63</v>
      </c>
    </row>
    <row r="127" spans="1:6" ht="15" customHeight="1" x14ac:dyDescent="0.25">
      <c r="A127" s="37" t="s">
        <v>42</v>
      </c>
      <c r="B127" s="41" t="s">
        <v>43</v>
      </c>
      <c r="C127" s="40">
        <f>2845+4128+3392</f>
        <v>10365</v>
      </c>
      <c r="D127" s="34">
        <v>2021</v>
      </c>
      <c r="E127" t="s">
        <v>63</v>
      </c>
    </row>
    <row r="128" spans="1:6" ht="15" customHeight="1" x14ac:dyDescent="0.25">
      <c r="A128" s="37" t="s">
        <v>42</v>
      </c>
      <c r="B128" s="41" t="s">
        <v>8</v>
      </c>
      <c r="C128" s="40">
        <f>44110+42902+51596</f>
        <v>138608</v>
      </c>
      <c r="D128" s="34">
        <v>2021</v>
      </c>
      <c r="E128" t="s">
        <v>63</v>
      </c>
    </row>
    <row r="129" spans="1:5" ht="15" customHeight="1" x14ac:dyDescent="0.25">
      <c r="A129" s="37" t="s">
        <v>42</v>
      </c>
      <c r="B129" s="41" t="s">
        <v>33</v>
      </c>
      <c r="C129" s="68">
        <f>SUM(C127:C128)</f>
        <v>148973</v>
      </c>
      <c r="D129" s="34">
        <v>2021</v>
      </c>
      <c r="E129" t="s">
        <v>63</v>
      </c>
    </row>
    <row r="130" spans="1:5" ht="15" customHeight="1" x14ac:dyDescent="0.25">
      <c r="A130" s="37" t="s">
        <v>44</v>
      </c>
      <c r="B130" s="41" t="s">
        <v>48</v>
      </c>
      <c r="C130" s="72">
        <v>468</v>
      </c>
      <c r="D130" s="34">
        <v>2021</v>
      </c>
      <c r="E130" t="s">
        <v>63</v>
      </c>
    </row>
    <row r="131" spans="1:5" ht="15" customHeight="1" x14ac:dyDescent="0.25">
      <c r="A131" s="37" t="s">
        <v>44</v>
      </c>
      <c r="B131" s="41" t="s">
        <v>30</v>
      </c>
      <c r="C131" s="72">
        <v>444</v>
      </c>
      <c r="D131" s="34">
        <v>2021</v>
      </c>
      <c r="E131" t="s">
        <v>63</v>
      </c>
    </row>
    <row r="132" spans="1:5" ht="15" customHeight="1" x14ac:dyDescent="0.25">
      <c r="A132" s="37" t="s">
        <v>45</v>
      </c>
      <c r="B132" s="41" t="s">
        <v>17</v>
      </c>
      <c r="C132" s="73">
        <v>212</v>
      </c>
      <c r="D132" s="34">
        <v>2021</v>
      </c>
      <c r="E132" t="s">
        <v>63</v>
      </c>
    </row>
    <row r="133" spans="1:5" ht="15" customHeight="1" x14ac:dyDescent="0.25">
      <c r="A133" s="37" t="s">
        <v>46</v>
      </c>
      <c r="B133" s="41" t="s">
        <v>47</v>
      </c>
      <c r="C133" s="74">
        <v>1492</v>
      </c>
      <c r="D133" s="34">
        <v>2021</v>
      </c>
      <c r="E133" t="s">
        <v>63</v>
      </c>
    </row>
    <row r="134" spans="1:5" ht="15" customHeight="1" x14ac:dyDescent="0.25">
      <c r="A134" s="37"/>
      <c r="B134" s="41"/>
      <c r="C134" s="68"/>
      <c r="D134" s="34"/>
    </row>
    <row r="135" spans="1:5" ht="15" customHeight="1" x14ac:dyDescent="0.25">
      <c r="A135" s="34" t="s">
        <v>34</v>
      </c>
      <c r="B135" s="37" t="s">
        <v>68</v>
      </c>
      <c r="C135" s="68" t="s">
        <v>75</v>
      </c>
      <c r="D135" s="34">
        <v>2021</v>
      </c>
      <c r="E135" t="s">
        <v>63</v>
      </c>
    </row>
    <row r="136" spans="1:5" ht="15" customHeight="1" x14ac:dyDescent="0.25">
      <c r="A136" s="37" t="s">
        <v>44</v>
      </c>
      <c r="B136" s="95" t="s">
        <v>69</v>
      </c>
      <c r="C136" s="96">
        <v>47.8</v>
      </c>
      <c r="D136" s="34">
        <v>2021</v>
      </c>
      <c r="E136" t="s">
        <v>63</v>
      </c>
    </row>
    <row r="137" spans="1:5" ht="15" customHeight="1" x14ac:dyDescent="0.25">
      <c r="A137" s="37" t="s">
        <v>44</v>
      </c>
      <c r="B137" s="95" t="s">
        <v>70</v>
      </c>
      <c r="C137" s="68">
        <v>3141</v>
      </c>
      <c r="D137" s="34">
        <v>2021</v>
      </c>
      <c r="E137" t="s">
        <v>63</v>
      </c>
    </row>
    <row r="138" spans="1:5" ht="15" customHeight="1" x14ac:dyDescent="0.25">
      <c r="A138" s="37" t="s">
        <v>44</v>
      </c>
      <c r="B138" s="95" t="s">
        <v>71</v>
      </c>
      <c r="C138" s="96">
        <v>7.34</v>
      </c>
      <c r="D138" s="34">
        <v>2021</v>
      </c>
      <c r="E138" t="s">
        <v>63</v>
      </c>
    </row>
    <row r="139" spans="1:5" ht="15" customHeight="1" x14ac:dyDescent="0.25">
      <c r="A139" s="37" t="s">
        <v>44</v>
      </c>
      <c r="B139" s="95" t="s">
        <v>72</v>
      </c>
      <c r="C139" s="96">
        <v>9.11</v>
      </c>
      <c r="D139" s="34">
        <v>2021</v>
      </c>
      <c r="E139" t="s">
        <v>63</v>
      </c>
    </row>
    <row r="140" spans="1:5" ht="15" customHeight="1" x14ac:dyDescent="0.25">
      <c r="A140" s="37" t="s">
        <v>44</v>
      </c>
      <c r="B140" s="95" t="s">
        <v>73</v>
      </c>
      <c r="C140" s="68">
        <v>87</v>
      </c>
      <c r="D140" s="34">
        <v>2021</v>
      </c>
      <c r="E140" t="s">
        <v>63</v>
      </c>
    </row>
    <row r="141" spans="1:5" ht="15" customHeight="1" x14ac:dyDescent="0.25">
      <c r="A141" s="37" t="s">
        <v>44</v>
      </c>
      <c r="B141" s="95" t="s">
        <v>74</v>
      </c>
      <c r="C141" s="96">
        <v>20.32</v>
      </c>
      <c r="D141" s="34">
        <v>2021</v>
      </c>
      <c r="E141" t="s">
        <v>63</v>
      </c>
    </row>
    <row r="142" spans="1:5" ht="15" customHeight="1" x14ac:dyDescent="0.25">
      <c r="A142" s="37"/>
      <c r="B142" s="95"/>
      <c r="C142" s="96"/>
      <c r="D142" s="34"/>
    </row>
    <row r="143" spans="1:5" ht="15" customHeight="1" x14ac:dyDescent="0.25">
      <c r="A143" s="60" t="s">
        <v>29</v>
      </c>
      <c r="B143" s="34" t="s">
        <v>51</v>
      </c>
      <c r="C143" s="76">
        <v>109655835.74000001</v>
      </c>
      <c r="D143" s="60">
        <v>2021</v>
      </c>
      <c r="E143" t="s">
        <v>63</v>
      </c>
    </row>
    <row r="144" spans="1:5" ht="15" customHeight="1" x14ac:dyDescent="0.25">
      <c r="A144" s="60" t="s">
        <v>29</v>
      </c>
      <c r="B144" s="34" t="s">
        <v>52</v>
      </c>
      <c r="C144" s="76">
        <v>57634860.300000004</v>
      </c>
      <c r="D144" s="60">
        <v>2021</v>
      </c>
      <c r="E144" t="s">
        <v>63</v>
      </c>
    </row>
    <row r="145" spans="1:5" ht="15" customHeight="1" x14ac:dyDescent="0.25">
      <c r="A145" s="60" t="s">
        <v>29</v>
      </c>
      <c r="B145" s="34" t="s">
        <v>53</v>
      </c>
      <c r="C145" s="76">
        <v>301715.86</v>
      </c>
      <c r="D145" s="60">
        <v>2021</v>
      </c>
      <c r="E145" t="s">
        <v>63</v>
      </c>
    </row>
    <row r="146" spans="1:5" ht="15" customHeight="1" x14ac:dyDescent="0.25">
      <c r="A146" s="60" t="s">
        <v>29</v>
      </c>
      <c r="B146" s="34" t="s">
        <v>54</v>
      </c>
      <c r="C146" s="76">
        <v>3823514.35</v>
      </c>
      <c r="D146" s="60">
        <v>2021</v>
      </c>
      <c r="E146" t="s">
        <v>63</v>
      </c>
    </row>
    <row r="147" spans="1:5" ht="15" customHeight="1" x14ac:dyDescent="0.25">
      <c r="A147" s="60" t="s">
        <v>29</v>
      </c>
      <c r="B147" s="34" t="s">
        <v>55</v>
      </c>
      <c r="C147" s="76">
        <v>225000</v>
      </c>
      <c r="D147" s="60">
        <v>2021</v>
      </c>
      <c r="E147" t="s">
        <v>63</v>
      </c>
    </row>
    <row r="148" spans="1:5" ht="15" customHeight="1" x14ac:dyDescent="0.25">
      <c r="A148" s="60" t="s">
        <v>29</v>
      </c>
      <c r="B148" s="34" t="s">
        <v>62</v>
      </c>
      <c r="C148" s="76"/>
      <c r="D148" s="60">
        <v>2021</v>
      </c>
      <c r="E148" t="s">
        <v>63</v>
      </c>
    </row>
    <row r="149" spans="1:5" ht="15" customHeight="1" x14ac:dyDescent="0.25">
      <c r="A149" s="60" t="s">
        <v>29</v>
      </c>
      <c r="B149" s="34" t="s">
        <v>56</v>
      </c>
      <c r="C149" s="76">
        <v>1540440.17</v>
      </c>
      <c r="D149" s="60">
        <v>2021</v>
      </c>
      <c r="E149" t="s">
        <v>63</v>
      </c>
    </row>
    <row r="150" spans="1:5" x14ac:dyDescent="0.25">
      <c r="A150" s="60" t="s">
        <v>29</v>
      </c>
      <c r="B150" s="34" t="s">
        <v>67</v>
      </c>
      <c r="C150" s="76">
        <f>SUM(C143:C149)</f>
        <v>173181366.42000002</v>
      </c>
      <c r="D150" s="60">
        <v>2021</v>
      </c>
      <c r="E150" t="s">
        <v>63</v>
      </c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ESTADISTICA abr-jun 24</vt:lpstr>
      <vt:lpstr>EST. abr-jun  segun modelo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 L. Valerio</cp:lastModifiedBy>
  <cp:lastPrinted>2024-07-04T18:24:34Z</cp:lastPrinted>
  <dcterms:created xsi:type="dcterms:W3CDTF">2017-02-02T14:48:37Z</dcterms:created>
  <dcterms:modified xsi:type="dcterms:W3CDTF">2024-07-04T18:27:43Z</dcterms:modified>
</cp:coreProperties>
</file>