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06BFF232-7F08-4611-A3E5-90D23497E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en-mar 25" sheetId="20" r:id="rId1"/>
    <sheet name="EST.ENE-MAR 25 (datos abiertos)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20" l="1"/>
  <c r="C38" i="21"/>
  <c r="C19" i="21"/>
  <c r="C18" i="21"/>
  <c r="C17" i="21"/>
  <c r="C16" i="21"/>
  <c r="C15" i="21"/>
  <c r="C11" i="21"/>
  <c r="C12" i="21" s="1"/>
  <c r="C10" i="21"/>
  <c r="C9" i="21"/>
  <c r="C8" i="21"/>
  <c r="C7" i="21"/>
  <c r="C6" i="21"/>
  <c r="C5" i="21"/>
  <c r="C39" i="20" l="1"/>
  <c r="C42" i="20"/>
  <c r="C35" i="20"/>
  <c r="C34" i="20"/>
  <c r="C30" i="20" l="1"/>
  <c r="C29" i="20"/>
  <c r="C21" i="20" l="1"/>
  <c r="C20" i="20"/>
  <c r="C19" i="20"/>
  <c r="C14" i="20"/>
  <c r="C15" i="20"/>
  <c r="C13" i="20"/>
  <c r="B155" i="20"/>
  <c r="D154" i="20"/>
  <c r="C76" i="21"/>
  <c r="C116" i="21"/>
  <c r="C159" i="21"/>
  <c r="C55" i="21"/>
  <c r="C50" i="21"/>
  <c r="C46" i="21"/>
  <c r="D107" i="20" l="1"/>
  <c r="D106" i="20"/>
  <c r="D105" i="20"/>
  <c r="D104" i="20"/>
  <c r="D103" i="20"/>
  <c r="D102" i="20"/>
  <c r="D153" i="20" l="1"/>
  <c r="D149" i="20"/>
  <c r="D150" i="20"/>
  <c r="D152" i="20"/>
  <c r="D148" i="20"/>
  <c r="C155" i="20"/>
  <c r="C40" i="20"/>
  <c r="C94" i="21"/>
  <c r="D155" i="20" l="1"/>
  <c r="C89" i="21"/>
  <c r="C81" i="21"/>
  <c r="C85" i="21" s="1"/>
  <c r="C134" i="21"/>
  <c r="C129" i="21"/>
  <c r="C125" i="21"/>
  <c r="D35" i="20" l="1"/>
  <c r="D34" i="20"/>
  <c r="B40" i="20" l="1"/>
  <c r="B16" i="20"/>
  <c r="B22" i="20"/>
  <c r="C16" i="20" l="1"/>
  <c r="D42" i="20"/>
  <c r="D39" i="20"/>
  <c r="C31" i="20"/>
  <c r="B31" i="20"/>
  <c r="D30" i="20"/>
  <c r="D29" i="20"/>
  <c r="C27" i="20"/>
  <c r="B27" i="20"/>
  <c r="C22" i="20"/>
  <c r="D20" i="20"/>
  <c r="D15" i="20"/>
  <c r="D13" i="20"/>
  <c r="D40" i="20" l="1"/>
  <c r="D31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<sst xmlns="http://schemas.openxmlformats.org/spreadsheetml/2006/main" count="496" uniqueCount="83">
  <si>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</si>
  <si>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</si>
  <si>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</si>
  <si>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</si>
  <si>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</si>
  <si>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</si>
  <si>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</si>
  <si>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</si>
  <si>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</si>
  <si>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</si>
  <si>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</si>
  <si>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</si>
  <si>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</si>
  <si>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</si>
  <si>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</si>
  <si>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</si>
  <si>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</si>
  <si>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</si>
  <si>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</si>
  <si>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</si>
  <si>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</si>
  <si>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</si>
  <si>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</si>
  <si>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</si>
  <si>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</si>
  <si>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</si>
  <si>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</si>
  <si>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</si>
  <si>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</si>
  <si>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</si>
  <si>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</si>
  <si>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</si>
  <si>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</si>
  <si>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</si>
  <si>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</si>
  <si>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</si>
  <si>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</si>
  <si>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</si>
  <si>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</si>
  <si>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</si>
  <si>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</si>
  <si>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</si>
  <si>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</si>
  <si>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</si>
  <si>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</si>
  <si>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</si>
  <si>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</si>
  <si>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</si>
  <si>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</si>
  <si>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</si>
  <si>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</si>
  <si>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</si>
  <si>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</si>
  <si>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</si>
  <si>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</si>
  <si>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</si>
  <si>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</si>
  <si>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</si>
  <si>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</si>
  <si>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</si>
  <si>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</si>
  <si>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</si>
  <si>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ENE-Marzo</t>
  </si>
  <si>
    <t>INGRESOS HOSPITALARIOS</t>
  </si>
  <si>
    <t>EGRESOS HOSPITALARIOS</t>
  </si>
  <si>
    <t>TRANSFERENCIA (FONDO 100)</t>
  </si>
  <si>
    <t>Ene- Mar  2024</t>
  </si>
  <si>
    <t>Indicadores Hospitalarios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</si>
  <si>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</si>
  <si>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</si>
  <si>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</si>
  <si>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</si>
  <si>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</si>
  <si>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</si>
  <si>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r>
      <t>Fuente</t>
    </r>
    <r>
      <rPr>
        <sz val="12"/>
        <color theme="1"/>
        <rFont val="Arial"/>
        <family val="2"/>
      </rPr>
      <t>: Estadística, CECANOT</t>
    </r>
  </si>
  <si>
    <t>PRINCIPALES INDICE E INDICADORES INTRAHOSPITALARIO</t>
  </si>
  <si>
    <t>TOTAL</t>
  </si>
  <si>
    <t>Indicadores Intrahosp.</t>
  </si>
  <si>
    <t>Indice</t>
  </si>
  <si>
    <t>Ene- Mar  2025</t>
  </si>
  <si>
    <t>Estadistica comparativa Ene - Mar 2024  y  Ene - Mar  2025</t>
  </si>
  <si>
    <t>NEURO Y ORTOPEDIA</t>
  </si>
  <si>
    <t xml:space="preserve"> Ene - Mar 2024  y  Ene - Mar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</si>
</sst>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8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4" fontId="6" fillId="0" borderId="0" xfId="0" applyNumberFormat="1" applyFont="1"/>
    <xf numFmtId="3" fontId="8" fillId="0" borderId="0" xfId="0" applyNumberFormat="1" applyFont="1"/>
    <xf numFmtId="0" fontId="13" fillId="0" borderId="0" xfId="0" applyFont="1"/>
    <xf numFmtId="3" fontId="1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16" fillId="0" borderId="0" xfId="0" applyFont="1"/>
    <xf numFmtId="3" fontId="6" fillId="0" borderId="0" xfId="0" applyNumberFormat="1" applyFont="1" applyAlignment="1">
      <alignment horizontal="center"/>
    </xf>
    <xf numFmtId="4" fontId="0" fillId="0" borderId="0" xfId="0" applyNumberFormat="1"/>
    <xf numFmtId="0" fontId="12" fillId="0" borderId="0" xfId="0" applyFont="1"/>
    <xf numFmtId="16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2025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en-mar 25'!$A$16,'ESTADISTICA en-mar 25'!$A$22,'ESTADISTICA en-mar 25'!$A$31,'ESTADISTICA en-mar 25'!$A$34,'ESTADISTICA en-mar 25'!$A$42)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en-mar 25'!$C$16,'ESTADISTICA en-mar 25'!$C$22,'ESTADISTICA en-mar 25'!$C$31,'ESTADISTICA en-mar 25'!$C$34,'ESTADISTICA en-mar 25'!$C$42)</c:f>
              <c:numCache>
                <c:formatCode>#,##0</c:formatCode>
                <c:ptCount val="5"/>
                <c:pt idx="0">
                  <c:v>8302</c:v>
                </c:pt>
                <c:pt idx="1">
                  <c:v>2216</c:v>
                </c:pt>
                <c:pt idx="2">
                  <c:v>192496</c:v>
                </c:pt>
                <c:pt idx="3">
                  <c:v>358</c:v>
                </c:pt>
                <c:pt idx="4">
                  <c:v>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Ene-Mar 2025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en-mar 25'!$A$148:$A$154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en-mar 25'!$C$148:$C$154</c:f>
              <c:numCache>
                <c:formatCode>#,##0.00</c:formatCode>
                <c:ptCount val="7"/>
                <c:pt idx="0">
                  <c:v>117064652.73</c:v>
                </c:pt>
                <c:pt idx="1">
                  <c:v>30284865.739999998</c:v>
                </c:pt>
                <c:pt idx="2">
                  <c:v>18662104.510000002</c:v>
                </c:pt>
                <c:pt idx="3">
                  <c:v>315000</c:v>
                </c:pt>
                <c:pt idx="4">
                  <c:v>272260</c:v>
                </c:pt>
                <c:pt idx="5">
                  <c:v>148065583.38999999</c:v>
                </c:pt>
                <c:pt idx="6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Principales Indicadores Intrahospitalario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2025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405490437473817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388-4BF2-BF1A-97D523D529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388-4BF2-BF1A-97D523D529EA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A388-4BF2-BF1A-97D523D529E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A388-4BF2-BF1A-97D523D529E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en-mar 25'!$A$102:$A$107</c:f>
              <c:strCache>
                <c:ptCount val="6"/>
                <c:pt idx="0">
                  <c:v>% de ocupación    </c:v>
                </c:pt>
                <c:pt idx="1">
                  <c:v>Total dias paciente</c:v>
                </c:pt>
                <c:pt idx="2">
                  <c:v>Promedio de Estadia</c:v>
                </c:pt>
                <c:pt idx="3">
                  <c:v>Giro cama</c:v>
                </c:pt>
                <c:pt idx="4">
                  <c:v>Defunciones Intrahospitalaria</c:v>
                </c:pt>
                <c:pt idx="5">
                  <c:v>Tasa Gral. Defunciones x 100 Egre.</c:v>
                </c:pt>
              </c:strCache>
            </c:strRef>
          </c:cat>
          <c:val>
            <c:numRef>
              <c:f>'ESTADISTICA en-mar 25'!$C$102:$C$107</c:f>
              <c:numCache>
                <c:formatCode>#,##0</c:formatCode>
                <c:ptCount val="6"/>
                <c:pt idx="0" formatCode="0.0">
                  <c:v>34.25</c:v>
                </c:pt>
                <c:pt idx="1">
                  <c:v>2250</c:v>
                </c:pt>
                <c:pt idx="2" formatCode="0.0">
                  <c:v>6.78</c:v>
                </c:pt>
                <c:pt idx="3" formatCode="0.0">
                  <c:v>7.06</c:v>
                </c:pt>
                <c:pt idx="4">
                  <c:v>17</c:v>
                </c:pt>
                <c:pt idx="5" formatCode="0.0">
                  <c:v>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88-4BF2-BF1A-97D523D529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47625</xdr:rowOff>
    </xdr:from>
    <xdr:to>
      <xdr:col>3</xdr:col>
      <xdr:colOff>923925</xdr:colOff>
      <xdr:row>67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139</xdr:row>
      <xdr:rowOff>76200</xdr:rowOff>
    </xdr:from>
    <xdr:to>
      <xdr:col>1</xdr:col>
      <xdr:colOff>514350</xdr:colOff>
      <xdr:row>141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3</xdr:col>
      <xdr:colOff>923925</xdr:colOff>
      <xdr:row>174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176</xdr:row>
      <xdr:rowOff>47625</xdr:rowOff>
    </xdr:from>
    <xdr:to>
      <xdr:col>2</xdr:col>
      <xdr:colOff>504825</xdr:colOff>
      <xdr:row>183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400050</xdr:colOff>
      <xdr:row>95</xdr:row>
      <xdr:rowOff>52719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3930F8-619B-4933-A16A-F1ABC3B8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3</xdr:col>
      <xdr:colOff>942975</xdr:colOff>
      <xdr:row>127</xdr:row>
      <xdr:rowOff>180974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id="{04007813-8C5A-49AB-8BFE-D3E2A45F5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5"/>
  <sheetViews>
    <sheetView tabSelected="1" topLeftCell="A22" workbookViewId="0">
      <selection activeCell="G139" sqref="G139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98"/>
      <c r="B1" s="98"/>
      <c r="C1" s="98"/>
    </row>
    <row r="2" spans="1:5" x14ac:dyDescent="0.25">
      <c r="A2" s="91"/>
      <c r="B2" s="91"/>
      <c r="C2" s="91"/>
      <c r="D2" s="91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91" t="s">
        <v>15</v>
      </c>
      <c r="B5" s="91"/>
      <c r="C5" s="91"/>
      <c r="D5" s="91"/>
    </row>
    <row r="6" spans="1:5" x14ac:dyDescent="0.25">
      <c r="A6" s="91" t="s">
        <v>80</v>
      </c>
      <c r="B6" s="91"/>
      <c r="C6" s="91"/>
      <c r="D6" s="91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66</v>
      </c>
      <c r="C8" s="9" t="s">
        <v>79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95" t="s">
        <v>25</v>
      </c>
      <c r="B10" s="99"/>
      <c r="C10" s="99"/>
      <c r="D10" s="100"/>
    </row>
    <row r="11" spans="1:5" x14ac:dyDescent="0.25">
      <c r="A11" s="27" t="s">
        <v>11</v>
      </c>
      <c r="B11" s="42">
        <v>0</v>
      </c>
      <c r="C11" s="42">
        <v>0</v>
      </c>
      <c r="D11" s="12"/>
      <c r="E11" s="6"/>
    </row>
    <row r="12" spans="1:5" x14ac:dyDescent="0.25">
      <c r="A12" s="28" t="s">
        <v>1</v>
      </c>
      <c r="B12" s="43">
        <v>0</v>
      </c>
      <c r="C12" s="43">
        <v>0</v>
      </c>
      <c r="D12" s="12"/>
      <c r="E12" s="6"/>
    </row>
    <row r="13" spans="1:5" x14ac:dyDescent="0.25">
      <c r="A13" s="28" t="s">
        <v>19</v>
      </c>
      <c r="B13" s="42">
        <v>1477</v>
      </c>
      <c r="C13" s="42">
        <f>632+720+894</f>
        <v>2246</v>
      </c>
      <c r="D13" s="12">
        <f t="shared" ref="D13:D16" si="0">+((C13-B13)/B13)*100</f>
        <v>52.06499661475965</v>
      </c>
      <c r="E13" s="6"/>
    </row>
    <row r="14" spans="1:5" x14ac:dyDescent="0.25">
      <c r="A14" s="28" t="s">
        <v>12</v>
      </c>
      <c r="B14" s="42">
        <v>2603</v>
      </c>
      <c r="C14" s="42">
        <f>943+1028+1107</f>
        <v>3078</v>
      </c>
      <c r="D14" s="12">
        <f t="shared" si="0"/>
        <v>18.248175182481752</v>
      </c>
      <c r="E14" s="6"/>
    </row>
    <row r="15" spans="1:5" x14ac:dyDescent="0.25">
      <c r="A15" s="28" t="s">
        <v>2</v>
      </c>
      <c r="B15" s="42">
        <v>2149</v>
      </c>
      <c r="C15" s="42">
        <f>1093+1011+874</f>
        <v>2978</v>
      </c>
      <c r="D15" s="12">
        <f t="shared" si="0"/>
        <v>38.576081898557469</v>
      </c>
      <c r="E15" s="6"/>
    </row>
    <row r="16" spans="1:5" x14ac:dyDescent="0.25">
      <c r="A16" s="29" t="s">
        <v>13</v>
      </c>
      <c r="B16" s="13">
        <f>SUM(B11:B15)</f>
        <v>6229</v>
      </c>
      <c r="C16" s="13">
        <f>SUM(C11:C15)</f>
        <v>8302</v>
      </c>
      <c r="D16" s="14">
        <f t="shared" si="0"/>
        <v>33.279820195858086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104" t="s">
        <v>3</v>
      </c>
      <c r="B18" s="104"/>
      <c r="C18" s="104"/>
      <c r="D18" s="104"/>
    </row>
    <row r="19" spans="1:4" x14ac:dyDescent="0.25">
      <c r="A19" s="46" t="s">
        <v>4</v>
      </c>
      <c r="B19" s="56">
        <v>2264</v>
      </c>
      <c r="C19" s="56">
        <f>652+732+609</f>
        <v>1993</v>
      </c>
      <c r="D19" s="57">
        <f>+((C19-B19)/B19)*100</f>
        <v>-11.969964664310954</v>
      </c>
    </row>
    <row r="20" spans="1:4" x14ac:dyDescent="0.25">
      <c r="A20" s="47" t="s">
        <v>81</v>
      </c>
      <c r="B20" s="43">
        <v>128</v>
      </c>
      <c r="C20" s="43">
        <f>43+43+54</f>
        <v>140</v>
      </c>
      <c r="D20" s="49">
        <f t="shared" ref="D20:D22" si="1">+((C20-B20)/B20)*100</f>
        <v>9.375</v>
      </c>
    </row>
    <row r="21" spans="1:4" x14ac:dyDescent="0.25">
      <c r="A21" s="48" t="s">
        <v>14</v>
      </c>
      <c r="B21" s="43">
        <v>79</v>
      </c>
      <c r="C21" s="43">
        <f>24+31+28</f>
        <v>83</v>
      </c>
      <c r="D21" s="49">
        <f t="shared" si="1"/>
        <v>5.0632911392405067</v>
      </c>
    </row>
    <row r="22" spans="1:4" x14ac:dyDescent="0.25">
      <c r="A22" s="31" t="s">
        <v>6</v>
      </c>
      <c r="B22" s="13">
        <f>SUM(B19:B21)</f>
        <v>2471</v>
      </c>
      <c r="C22" s="13">
        <f>SUM(C19:C21)</f>
        <v>2216</v>
      </c>
      <c r="D22" s="14">
        <f t="shared" si="1"/>
        <v>-10.319708619991905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104" t="s">
        <v>24</v>
      </c>
      <c r="B24" s="104"/>
      <c r="C24" s="104"/>
      <c r="D24" s="104"/>
    </row>
    <row r="25" spans="1:4" ht="20.100000000000001" customHeight="1" x14ac:dyDescent="0.25">
      <c r="A25" s="44" t="s">
        <v>20</v>
      </c>
      <c r="B25" s="56">
        <v>0</v>
      </c>
      <c r="C25" s="56">
        <v>9</v>
      </c>
      <c r="D25" s="57"/>
    </row>
    <row r="26" spans="1:4" ht="20.100000000000001" customHeight="1" x14ac:dyDescent="0.25">
      <c r="A26" s="45" t="s">
        <v>21</v>
      </c>
      <c r="B26" s="43">
        <v>0</v>
      </c>
      <c r="C26" s="43">
        <v>1</v>
      </c>
      <c r="D26" s="49"/>
    </row>
    <row r="27" spans="1:4" ht="20.100000000000001" customHeight="1" x14ac:dyDescent="0.25">
      <c r="A27" s="4" t="s">
        <v>26</v>
      </c>
      <c r="B27" s="17">
        <f>SUM(B25:B26)</f>
        <v>0</v>
      </c>
      <c r="C27" s="17">
        <f>SUM(C25:C26)</f>
        <v>10</v>
      </c>
      <c r="D27" s="14"/>
    </row>
    <row r="28" spans="1:4" ht="21" customHeight="1" x14ac:dyDescent="0.25">
      <c r="A28" s="105" t="s">
        <v>7</v>
      </c>
      <c r="B28" s="99"/>
      <c r="C28" s="99"/>
      <c r="D28" s="100"/>
    </row>
    <row r="29" spans="1:4" ht="20.100000000000001" customHeight="1" x14ac:dyDescent="0.25">
      <c r="A29" s="1" t="s">
        <v>16</v>
      </c>
      <c r="B29" s="56">
        <v>4748</v>
      </c>
      <c r="C29" s="56">
        <f>5747+6670+6737</f>
        <v>19154</v>
      </c>
      <c r="D29" s="57">
        <f t="shared" ref="D29:D31" si="2">+((C29-B29)/B29)*100</f>
        <v>303.41196293176074</v>
      </c>
    </row>
    <row r="30" spans="1:4" ht="20.100000000000001" customHeight="1" x14ac:dyDescent="0.25">
      <c r="A30" s="2" t="s">
        <v>8</v>
      </c>
      <c r="B30" s="43">
        <v>199991</v>
      </c>
      <c r="C30" s="43">
        <f>41591+73471+58280</f>
        <v>173342</v>
      </c>
      <c r="D30" s="49">
        <f t="shared" si="2"/>
        <v>-13.325099629483327</v>
      </c>
    </row>
    <row r="31" spans="1:4" ht="20.100000000000001" customHeight="1" x14ac:dyDescent="0.25">
      <c r="A31" s="4" t="s">
        <v>27</v>
      </c>
      <c r="B31" s="50">
        <f>SUM(B29:B30)</f>
        <v>204739</v>
      </c>
      <c r="C31" s="50">
        <f>SUM(C29:C30)</f>
        <v>192496</v>
      </c>
      <c r="D31" s="51">
        <f t="shared" si="2"/>
        <v>-5.9798084390370185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101" t="s">
        <v>28</v>
      </c>
      <c r="B33" s="102"/>
      <c r="C33" s="102"/>
      <c r="D33" s="103"/>
    </row>
    <row r="34" spans="1:4" ht="21.95" customHeight="1" x14ac:dyDescent="0.25">
      <c r="A34" s="8" t="s">
        <v>63</v>
      </c>
      <c r="B34" s="19">
        <v>338</v>
      </c>
      <c r="C34" s="19">
        <f>111+116+131</f>
        <v>358</v>
      </c>
      <c r="D34" s="12">
        <f t="shared" ref="D34:D35" si="3">+((C34-B34)/B34)*100</f>
        <v>5.9171597633136095</v>
      </c>
    </row>
    <row r="35" spans="1:4" ht="21.95" customHeight="1" x14ac:dyDescent="0.25">
      <c r="A35" s="8" t="s">
        <v>64</v>
      </c>
      <c r="B35" s="19">
        <v>330</v>
      </c>
      <c r="C35" s="19">
        <f>92+110+130</f>
        <v>332</v>
      </c>
      <c r="D35" s="12">
        <f t="shared" si="3"/>
        <v>0.60606060606060608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92" t="s">
        <v>17</v>
      </c>
      <c r="B37" s="93"/>
      <c r="C37" s="93"/>
      <c r="D37" s="94"/>
    </row>
    <row r="38" spans="1:4" x14ac:dyDescent="0.25">
      <c r="A38" s="95"/>
      <c r="B38" s="96"/>
      <c r="C38" s="96"/>
      <c r="D38" s="97"/>
    </row>
    <row r="39" spans="1:4" x14ac:dyDescent="0.25">
      <c r="A39" s="33" t="s">
        <v>18</v>
      </c>
      <c r="B39" s="21">
        <v>116</v>
      </c>
      <c r="C39" s="21">
        <f>26+37+38</f>
        <v>101</v>
      </c>
      <c r="D39" s="12">
        <f t="shared" ref="D39:D40" si="4">+((C39-B39)/B39)*100</f>
        <v>-12.931034482758621</v>
      </c>
    </row>
    <row r="40" spans="1:4" x14ac:dyDescent="0.25">
      <c r="A40" s="22" t="s">
        <v>9</v>
      </c>
      <c r="B40" s="22">
        <f>SUM(B39)</f>
        <v>116</v>
      </c>
      <c r="C40" s="22">
        <f>SUM(C39)</f>
        <v>101</v>
      </c>
      <c r="D40" s="14">
        <f t="shared" si="4"/>
        <v>-12.931034482758621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1485</v>
      </c>
      <c r="C42" s="11">
        <f>611+540+595</f>
        <v>1746</v>
      </c>
      <c r="D42" s="12">
        <f t="shared" ref="D42" si="5">+((C42-B42)/B42)*100</f>
        <v>17.575757575757574</v>
      </c>
    </row>
    <row r="43" spans="1:4" x14ac:dyDescent="0.25">
      <c r="A43" s="24" t="s">
        <v>31</v>
      </c>
      <c r="B43" s="25"/>
      <c r="C43" s="74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97" spans="1:4" x14ac:dyDescent="0.25">
      <c r="A97" s="91" t="s">
        <v>75</v>
      </c>
      <c r="B97" s="91"/>
      <c r="C97" s="91"/>
      <c r="D97" s="91"/>
    </row>
    <row r="98" spans="1:4" x14ac:dyDescent="0.25">
      <c r="A98" s="91" t="s">
        <v>82</v>
      </c>
      <c r="B98" s="91"/>
      <c r="C98" s="91"/>
      <c r="D98" s="91"/>
    </row>
    <row r="100" spans="1:4" ht="15.75" customHeight="1" x14ac:dyDescent="0.25">
      <c r="A100" s="106" t="s">
        <v>67</v>
      </c>
      <c r="B100" s="9" t="s">
        <v>66</v>
      </c>
      <c r="C100" s="9" t="s">
        <v>79</v>
      </c>
      <c r="D100" s="9" t="s">
        <v>22</v>
      </c>
    </row>
    <row r="101" spans="1:4" x14ac:dyDescent="0.25">
      <c r="A101" s="107"/>
      <c r="B101" s="10" t="s">
        <v>0</v>
      </c>
      <c r="C101" s="10" t="s">
        <v>0</v>
      </c>
      <c r="D101" s="10" t="s">
        <v>23</v>
      </c>
    </row>
    <row r="102" spans="1:4" ht="15.75" x14ac:dyDescent="0.25">
      <c r="A102" s="54" t="s">
        <v>68</v>
      </c>
      <c r="B102" s="77">
        <v>55.917312661498705</v>
      </c>
      <c r="C102" s="77">
        <v>34.25</v>
      </c>
      <c r="D102" s="78">
        <f t="shared" ref="D102:D107" si="6">+((C102-B102)/B102)*100</f>
        <v>-38.748844731977819</v>
      </c>
    </row>
    <row r="103" spans="1:4" ht="15.75" x14ac:dyDescent="0.25">
      <c r="A103" s="54" t="s">
        <v>69</v>
      </c>
      <c r="B103" s="76">
        <v>2164</v>
      </c>
      <c r="C103" s="76">
        <v>2250</v>
      </c>
      <c r="D103" s="78">
        <f t="shared" si="6"/>
        <v>3.9741219963031424</v>
      </c>
    </row>
    <row r="104" spans="1:4" ht="15.75" x14ac:dyDescent="0.25">
      <c r="A104" s="54" t="s">
        <v>70</v>
      </c>
      <c r="B104" s="77">
        <v>6.5575757575757576</v>
      </c>
      <c r="C104" s="77">
        <v>6.78</v>
      </c>
      <c r="D104" s="78">
        <f t="shared" si="6"/>
        <v>3.3918669131238479</v>
      </c>
    </row>
    <row r="105" spans="1:4" ht="15.75" x14ac:dyDescent="0.25">
      <c r="A105" s="54" t="s">
        <v>71</v>
      </c>
      <c r="B105" s="77">
        <v>7.0212765957446805</v>
      </c>
      <c r="C105" s="77">
        <v>7.06</v>
      </c>
      <c r="D105" s="78">
        <f t="shared" si="6"/>
        <v>0.55151515151515029</v>
      </c>
    </row>
    <row r="106" spans="1:4" ht="15.75" x14ac:dyDescent="0.25">
      <c r="A106" s="54" t="s">
        <v>72</v>
      </c>
      <c r="B106" s="76">
        <v>16</v>
      </c>
      <c r="C106" s="76">
        <v>17</v>
      </c>
      <c r="D106" s="78">
        <f t="shared" si="6"/>
        <v>6.25</v>
      </c>
    </row>
    <row r="107" spans="1:4" ht="15.75" x14ac:dyDescent="0.25">
      <c r="A107" s="54" t="s">
        <v>73</v>
      </c>
      <c r="B107" s="77">
        <v>4.8484848484848486</v>
      </c>
      <c r="C107" s="77">
        <v>5.12</v>
      </c>
      <c r="D107" s="78">
        <f t="shared" si="6"/>
        <v>5.6</v>
      </c>
    </row>
    <row r="108" spans="1:4" ht="15.75" x14ac:dyDescent="0.25">
      <c r="A108" s="75" t="s">
        <v>74</v>
      </c>
    </row>
    <row r="111" spans="1:4" x14ac:dyDescent="0.25">
      <c r="C111" s="6"/>
    </row>
    <row r="112" spans="1:4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43" spans="1:4" x14ac:dyDescent="0.25">
      <c r="A143" s="89" t="s">
        <v>59</v>
      </c>
      <c r="B143" s="89"/>
      <c r="C143" s="89"/>
      <c r="D143" s="89"/>
    </row>
    <row r="144" spans="1:4" x14ac:dyDescent="0.25">
      <c r="A144" s="91" t="s">
        <v>80</v>
      </c>
      <c r="B144" s="91"/>
      <c r="C144" s="91"/>
      <c r="D144" s="91"/>
    </row>
    <row r="146" spans="1:4" x14ac:dyDescent="0.25">
      <c r="A146" s="90" t="s">
        <v>50</v>
      </c>
      <c r="B146" s="63" t="s">
        <v>66</v>
      </c>
      <c r="C146" s="63" t="s">
        <v>79</v>
      </c>
      <c r="D146" s="68" t="s">
        <v>22</v>
      </c>
    </row>
    <row r="147" spans="1:4" x14ac:dyDescent="0.25">
      <c r="A147" s="90"/>
      <c r="B147" s="64" t="s">
        <v>51</v>
      </c>
      <c r="C147" s="64" t="s">
        <v>51</v>
      </c>
      <c r="D147" s="69" t="s">
        <v>23</v>
      </c>
    </row>
    <row r="148" spans="1:4" ht="15.75" x14ac:dyDescent="0.25">
      <c r="A148" s="54" t="s">
        <v>53</v>
      </c>
      <c r="B148" s="55">
        <v>139241028.46000001</v>
      </c>
      <c r="C148" s="55">
        <v>117064652.73</v>
      </c>
      <c r="D148" s="49">
        <f t="shared" ref="D148:D155" si="7">+((C148-B148)/B148)*100</f>
        <v>-15.926610120070068</v>
      </c>
    </row>
    <row r="149" spans="1:4" ht="15.75" x14ac:dyDescent="0.25">
      <c r="A149" s="54" t="s">
        <v>54</v>
      </c>
      <c r="B149" s="55">
        <v>27744467.109999999</v>
      </c>
      <c r="C149" s="55">
        <v>30284865.739999998</v>
      </c>
      <c r="D149" s="49">
        <f t="shared" si="7"/>
        <v>9.1564152950854751</v>
      </c>
    </row>
    <row r="150" spans="1:4" ht="15.75" x14ac:dyDescent="0.25">
      <c r="A150" s="54" t="s">
        <v>55</v>
      </c>
      <c r="B150" s="55">
        <v>8558114.2899999991</v>
      </c>
      <c r="C150" s="55">
        <v>18662104.510000002</v>
      </c>
      <c r="D150" s="49">
        <f t="shared" si="7"/>
        <v>118.06327746529783</v>
      </c>
    </row>
    <row r="151" spans="1:4" ht="15.75" x14ac:dyDescent="0.25">
      <c r="A151" s="54" t="s">
        <v>56</v>
      </c>
      <c r="B151" s="55">
        <v>524100</v>
      </c>
      <c r="C151" s="55">
        <v>315000</v>
      </c>
      <c r="D151" s="49">
        <f t="shared" si="7"/>
        <v>-39.896966227819121</v>
      </c>
    </row>
    <row r="152" spans="1:4" ht="15.75" x14ac:dyDescent="0.25">
      <c r="A152" s="54" t="s">
        <v>57</v>
      </c>
      <c r="B152" s="55">
        <v>108900</v>
      </c>
      <c r="C152" s="55">
        <v>272260</v>
      </c>
      <c r="D152" s="49">
        <f t="shared" si="7"/>
        <v>150.00918273645547</v>
      </c>
    </row>
    <row r="153" spans="1:4" ht="15.75" x14ac:dyDescent="0.25">
      <c r="A153" s="54" t="s">
        <v>65</v>
      </c>
      <c r="B153" s="55">
        <v>65532957.450000003</v>
      </c>
      <c r="C153" s="55">
        <v>148065583.38999999</v>
      </c>
      <c r="D153" s="49">
        <f t="shared" si="7"/>
        <v>125.94063987264774</v>
      </c>
    </row>
    <row r="154" spans="1:4" ht="15.75" x14ac:dyDescent="0.25">
      <c r="A154" s="54" t="s">
        <v>58</v>
      </c>
      <c r="B154" s="55">
        <v>693503.21</v>
      </c>
      <c r="C154" s="55">
        <v>240000</v>
      </c>
      <c r="D154" s="49">
        <f t="shared" si="7"/>
        <v>-65.393094575582424</v>
      </c>
    </row>
    <row r="155" spans="1:4" ht="15.75" x14ac:dyDescent="0.25">
      <c r="A155" s="65" t="s">
        <v>60</v>
      </c>
      <c r="B155" s="66">
        <f>SUM(B148:B154)</f>
        <v>242403070.52000001</v>
      </c>
      <c r="C155" s="66">
        <f>SUM(C148:C154)</f>
        <v>314904466.37</v>
      </c>
      <c r="D155" s="67">
        <f t="shared" si="7"/>
        <v>29.909437902115233</v>
      </c>
    </row>
  </sheetData>
  <mergeCells count="16">
    <mergeCell ref="A143:D143"/>
    <mergeCell ref="A146:A147"/>
    <mergeCell ref="A144:D144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  <mergeCell ref="A97:D97"/>
    <mergeCell ref="A98:D98"/>
    <mergeCell ref="A100:A10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83"/>
  <sheetViews>
    <sheetView topLeftCell="A10" zoomScaleNormal="100" workbookViewId="0">
      <selection activeCell="C31" sqref="C31:C37"/>
    </sheetView>
  </sheetViews>
  <sheetFormatPr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2" spans="1:5" x14ac:dyDescent="0.25">
      <c r="A2" s="34" t="s">
        <v>34</v>
      </c>
      <c r="B2" s="34" t="s">
        <v>35</v>
      </c>
      <c r="C2" s="35" t="s">
        <v>36</v>
      </c>
      <c r="D2" s="36" t="s">
        <v>37</v>
      </c>
    </row>
    <row r="3" spans="1:5" x14ac:dyDescent="0.25">
      <c r="A3" s="37" t="s">
        <v>32</v>
      </c>
      <c r="B3" s="38" t="s">
        <v>11</v>
      </c>
      <c r="C3" s="39">
        <v>0</v>
      </c>
      <c r="D3" s="34">
        <v>2025</v>
      </c>
      <c r="E3" t="s">
        <v>62</v>
      </c>
    </row>
    <row r="4" spans="1:5" x14ac:dyDescent="0.25">
      <c r="A4" s="37" t="s">
        <v>32</v>
      </c>
      <c r="B4" s="34" t="s">
        <v>1</v>
      </c>
      <c r="C4" s="40">
        <v>0</v>
      </c>
      <c r="D4" s="34">
        <v>2025</v>
      </c>
      <c r="E4" t="s">
        <v>62</v>
      </c>
    </row>
    <row r="5" spans="1:5" x14ac:dyDescent="0.25">
      <c r="A5" s="37" t="s">
        <v>32</v>
      </c>
      <c r="B5" s="34" t="s">
        <v>19</v>
      </c>
      <c r="C5" s="39">
        <f>632+720+894</f>
        <v>2246</v>
      </c>
      <c r="D5" s="34">
        <v>2025</v>
      </c>
      <c r="E5" t="s">
        <v>62</v>
      </c>
    </row>
    <row r="6" spans="1:5" x14ac:dyDescent="0.25">
      <c r="A6" s="37" t="s">
        <v>32</v>
      </c>
      <c r="B6" s="34" t="s">
        <v>12</v>
      </c>
      <c r="C6" s="39">
        <f>943+1028+1107</f>
        <v>3078</v>
      </c>
      <c r="D6" s="34">
        <v>2025</v>
      </c>
      <c r="E6" t="s">
        <v>62</v>
      </c>
    </row>
    <row r="7" spans="1:5" x14ac:dyDescent="0.25">
      <c r="A7" s="37" t="s">
        <v>32</v>
      </c>
      <c r="B7" s="34" t="s">
        <v>2</v>
      </c>
      <c r="C7" s="39">
        <f>1093+1011+874</f>
        <v>2978</v>
      </c>
      <c r="D7" s="34">
        <v>2025</v>
      </c>
      <c r="E7" t="s">
        <v>62</v>
      </c>
    </row>
    <row r="8" spans="1:5" x14ac:dyDescent="0.25">
      <c r="A8" s="37" t="s">
        <v>32</v>
      </c>
      <c r="B8" s="34" t="s">
        <v>33</v>
      </c>
      <c r="C8" s="86">
        <f>SUM(C3:C7)</f>
        <v>8302</v>
      </c>
      <c r="D8" s="34">
        <v>2025</v>
      </c>
      <c r="E8" t="s">
        <v>62</v>
      </c>
    </row>
    <row r="9" spans="1:5" x14ac:dyDescent="0.25">
      <c r="A9" s="37" t="s">
        <v>38</v>
      </c>
      <c r="B9" s="41" t="s">
        <v>4</v>
      </c>
      <c r="C9" s="40">
        <f>652+732+609</f>
        <v>1993</v>
      </c>
      <c r="D9" s="34">
        <v>2025</v>
      </c>
      <c r="E9" t="s">
        <v>62</v>
      </c>
    </row>
    <row r="10" spans="1:5" x14ac:dyDescent="0.25">
      <c r="A10" s="37" t="s">
        <v>38</v>
      </c>
      <c r="B10" s="41" t="s">
        <v>5</v>
      </c>
      <c r="C10" s="40">
        <f>43+43+54</f>
        <v>140</v>
      </c>
      <c r="D10" s="34">
        <v>2025</v>
      </c>
      <c r="E10" t="s">
        <v>62</v>
      </c>
    </row>
    <row r="11" spans="1:5" x14ac:dyDescent="0.25">
      <c r="A11" s="37" t="s">
        <v>38</v>
      </c>
      <c r="B11" s="41" t="s">
        <v>14</v>
      </c>
      <c r="C11" s="40">
        <f>24+31+28</f>
        <v>83</v>
      </c>
      <c r="D11" s="34">
        <v>2025</v>
      </c>
      <c r="E11" t="s">
        <v>62</v>
      </c>
    </row>
    <row r="12" spans="1:5" x14ac:dyDescent="0.25">
      <c r="A12" s="37" t="s">
        <v>38</v>
      </c>
      <c r="B12" s="41" t="s">
        <v>33</v>
      </c>
      <c r="C12" s="86">
        <f>SUM(C9:C11)</f>
        <v>2216</v>
      </c>
      <c r="D12" s="34">
        <v>2025</v>
      </c>
      <c r="E12" t="s">
        <v>62</v>
      </c>
    </row>
    <row r="13" spans="1:5" x14ac:dyDescent="0.25">
      <c r="A13" s="37" t="s">
        <v>39</v>
      </c>
      <c r="B13" s="41" t="s">
        <v>40</v>
      </c>
      <c r="C13" s="40">
        <v>9</v>
      </c>
      <c r="D13" s="34">
        <v>2025</v>
      </c>
      <c r="E13" t="s">
        <v>62</v>
      </c>
    </row>
    <row r="14" spans="1:5" x14ac:dyDescent="0.25">
      <c r="A14" s="37" t="s">
        <v>39</v>
      </c>
      <c r="B14" s="41" t="s">
        <v>41</v>
      </c>
      <c r="C14" s="40">
        <v>1</v>
      </c>
      <c r="D14" s="34">
        <v>2025</v>
      </c>
      <c r="E14" t="s">
        <v>62</v>
      </c>
    </row>
    <row r="15" spans="1:5" x14ac:dyDescent="0.25">
      <c r="A15" s="37" t="s">
        <v>42</v>
      </c>
      <c r="B15" s="41" t="s">
        <v>43</v>
      </c>
      <c r="C15" s="40">
        <f>5747+6670+6737</f>
        <v>19154</v>
      </c>
      <c r="D15" s="34">
        <v>2025</v>
      </c>
      <c r="E15" t="s">
        <v>62</v>
      </c>
    </row>
    <row r="16" spans="1:5" x14ac:dyDescent="0.25">
      <c r="A16" s="37" t="s">
        <v>42</v>
      </c>
      <c r="B16" s="41" t="s">
        <v>8</v>
      </c>
      <c r="C16" s="40">
        <f>41591+73471+58280</f>
        <v>173342</v>
      </c>
      <c r="D16" s="34">
        <v>2025</v>
      </c>
      <c r="E16" t="s">
        <v>62</v>
      </c>
    </row>
    <row r="17" spans="1:5" ht="15.75" x14ac:dyDescent="0.25">
      <c r="A17" s="37" t="s">
        <v>42</v>
      </c>
      <c r="B17" s="41" t="s">
        <v>33</v>
      </c>
      <c r="C17" s="87">
        <f>SUM(C15:C16)</f>
        <v>192496</v>
      </c>
      <c r="D17" s="34">
        <v>2025</v>
      </c>
      <c r="E17" t="s">
        <v>62</v>
      </c>
    </row>
    <row r="18" spans="1:5" x14ac:dyDescent="0.25">
      <c r="A18" s="37" t="s">
        <v>44</v>
      </c>
      <c r="B18" s="41" t="s">
        <v>48</v>
      </c>
      <c r="C18" s="88">
        <f>111+116+131</f>
        <v>358</v>
      </c>
      <c r="D18" s="34">
        <v>2025</v>
      </c>
      <c r="E18" t="s">
        <v>62</v>
      </c>
    </row>
    <row r="19" spans="1:5" x14ac:dyDescent="0.25">
      <c r="A19" s="37" t="s">
        <v>44</v>
      </c>
      <c r="B19" s="41" t="s">
        <v>30</v>
      </c>
      <c r="C19" s="88">
        <f>92+110+130</f>
        <v>332</v>
      </c>
      <c r="D19" s="34">
        <v>2025</v>
      </c>
      <c r="E19" t="s">
        <v>62</v>
      </c>
    </row>
    <row r="20" spans="1:5" x14ac:dyDescent="0.25">
      <c r="A20" s="37" t="s">
        <v>45</v>
      </c>
      <c r="B20" s="41" t="s">
        <v>17</v>
      </c>
      <c r="C20" s="70">
        <v>101</v>
      </c>
      <c r="D20" s="34">
        <v>2025</v>
      </c>
      <c r="E20" t="s">
        <v>62</v>
      </c>
    </row>
    <row r="21" spans="1:5" x14ac:dyDescent="0.25">
      <c r="A21" s="37" t="s">
        <v>46</v>
      </c>
      <c r="B21" s="41" t="s">
        <v>47</v>
      </c>
      <c r="C21" s="70">
        <v>1746</v>
      </c>
      <c r="D21" s="34">
        <v>2025</v>
      </c>
      <c r="E21" t="s">
        <v>62</v>
      </c>
    </row>
    <row r="22" spans="1:5" x14ac:dyDescent="0.25">
      <c r="A22" s="37"/>
      <c r="B22" s="41"/>
      <c r="C22" s="70"/>
      <c r="D22" s="34"/>
    </row>
    <row r="23" spans="1:5" x14ac:dyDescent="0.25">
      <c r="A23" s="34" t="s">
        <v>34</v>
      </c>
      <c r="B23" s="37" t="s">
        <v>77</v>
      </c>
      <c r="C23" s="70"/>
      <c r="D23" s="34">
        <v>2025</v>
      </c>
      <c r="E23" t="s">
        <v>62</v>
      </c>
    </row>
    <row r="24" spans="1:5" ht="15.75" x14ac:dyDescent="0.25">
      <c r="A24" s="37" t="s">
        <v>44</v>
      </c>
      <c r="B24" s="82" t="s">
        <v>68</v>
      </c>
      <c r="C24" s="83">
        <v>34.25</v>
      </c>
      <c r="D24" s="34">
        <v>2025</v>
      </c>
      <c r="E24" t="s">
        <v>62</v>
      </c>
    </row>
    <row r="25" spans="1:5" ht="15.75" x14ac:dyDescent="0.25">
      <c r="A25" s="37" t="s">
        <v>44</v>
      </c>
      <c r="B25" s="82" t="s">
        <v>69</v>
      </c>
      <c r="C25" s="84">
        <v>2250</v>
      </c>
      <c r="D25" s="34">
        <v>2025</v>
      </c>
      <c r="E25" t="s">
        <v>62</v>
      </c>
    </row>
    <row r="26" spans="1:5" ht="15.75" x14ac:dyDescent="0.25">
      <c r="A26" s="37" t="s">
        <v>44</v>
      </c>
      <c r="B26" s="82" t="s">
        <v>70</v>
      </c>
      <c r="C26" s="83">
        <v>6.78</v>
      </c>
      <c r="D26" s="34">
        <v>2025</v>
      </c>
      <c r="E26" t="s">
        <v>62</v>
      </c>
    </row>
    <row r="27" spans="1:5" ht="15.75" x14ac:dyDescent="0.25">
      <c r="A27" s="37" t="s">
        <v>44</v>
      </c>
      <c r="B27" s="82" t="s">
        <v>71</v>
      </c>
      <c r="C27" s="83">
        <v>7.06</v>
      </c>
      <c r="D27" s="34">
        <v>2025</v>
      </c>
      <c r="E27" t="s">
        <v>62</v>
      </c>
    </row>
    <row r="28" spans="1:5" ht="15.75" x14ac:dyDescent="0.25">
      <c r="A28" s="37" t="s">
        <v>44</v>
      </c>
      <c r="B28" s="82" t="s">
        <v>72</v>
      </c>
      <c r="C28" s="84">
        <v>17</v>
      </c>
      <c r="D28" s="34">
        <v>2025</v>
      </c>
      <c r="E28" t="s">
        <v>62</v>
      </c>
    </row>
    <row r="29" spans="1:5" ht="15.75" x14ac:dyDescent="0.25">
      <c r="A29" s="37" t="s">
        <v>44</v>
      </c>
      <c r="B29" s="82" t="s">
        <v>73</v>
      </c>
      <c r="C29" s="83">
        <v>5.12</v>
      </c>
      <c r="D29" s="34">
        <v>2025</v>
      </c>
      <c r="E29" t="s">
        <v>62</v>
      </c>
    </row>
    <row r="30" spans="1:5" x14ac:dyDescent="0.25">
      <c r="A30" s="37"/>
      <c r="B30" s="41"/>
      <c r="C30" s="70"/>
      <c r="D30" s="34"/>
    </row>
    <row r="31" spans="1:5" x14ac:dyDescent="0.25">
      <c r="A31" s="59" t="s">
        <v>29</v>
      </c>
      <c r="B31" s="34" t="s">
        <v>53</v>
      </c>
      <c r="C31" s="73">
        <v>117064652.73</v>
      </c>
      <c r="D31" s="34">
        <v>2025</v>
      </c>
      <c r="E31" s="59" t="s">
        <v>62</v>
      </c>
    </row>
    <row r="32" spans="1:5" x14ac:dyDescent="0.25">
      <c r="A32" s="59" t="s">
        <v>29</v>
      </c>
      <c r="B32" s="34" t="s">
        <v>54</v>
      </c>
      <c r="C32" s="73">
        <v>30284865.739999998</v>
      </c>
      <c r="D32" s="34">
        <v>2025</v>
      </c>
      <c r="E32" s="59" t="s">
        <v>62</v>
      </c>
    </row>
    <row r="33" spans="1:5" x14ac:dyDescent="0.25">
      <c r="A33" s="59" t="s">
        <v>29</v>
      </c>
      <c r="B33" s="34" t="s">
        <v>55</v>
      </c>
      <c r="C33" s="73">
        <v>18662104.510000002</v>
      </c>
      <c r="D33" s="34">
        <v>2025</v>
      </c>
      <c r="E33" s="59" t="s">
        <v>62</v>
      </c>
    </row>
    <row r="34" spans="1:5" x14ac:dyDescent="0.25">
      <c r="A34" s="59" t="s">
        <v>29</v>
      </c>
      <c r="B34" s="34" t="s">
        <v>56</v>
      </c>
      <c r="C34" s="73">
        <v>315000</v>
      </c>
      <c r="D34" s="34">
        <v>2025</v>
      </c>
      <c r="E34" s="59" t="s">
        <v>62</v>
      </c>
    </row>
    <row r="35" spans="1:5" x14ac:dyDescent="0.25">
      <c r="A35" s="59" t="s">
        <v>29</v>
      </c>
      <c r="B35" s="34" t="s">
        <v>57</v>
      </c>
      <c r="C35" s="73">
        <v>272260</v>
      </c>
      <c r="D35" s="34">
        <v>2025</v>
      </c>
      <c r="E35" s="59" t="s">
        <v>62</v>
      </c>
    </row>
    <row r="36" spans="1:5" x14ac:dyDescent="0.25">
      <c r="A36" s="59" t="s">
        <v>29</v>
      </c>
      <c r="B36" s="34" t="s">
        <v>65</v>
      </c>
      <c r="C36" s="73">
        <v>148065583.38999999</v>
      </c>
      <c r="D36" s="34">
        <v>2025</v>
      </c>
      <c r="E36" s="59" t="s">
        <v>62</v>
      </c>
    </row>
    <row r="37" spans="1:5" x14ac:dyDescent="0.25">
      <c r="A37" s="59" t="s">
        <v>29</v>
      </c>
      <c r="B37" s="34" t="s">
        <v>58</v>
      </c>
      <c r="C37" s="73">
        <v>240000</v>
      </c>
      <c r="D37" s="34">
        <v>2025</v>
      </c>
      <c r="E37" s="59" t="s">
        <v>62</v>
      </c>
    </row>
    <row r="38" spans="1:5" x14ac:dyDescent="0.25">
      <c r="A38" s="60" t="s">
        <v>76</v>
      </c>
      <c r="B38" s="34"/>
      <c r="C38" s="73">
        <f>SUM(C31:C37)</f>
        <v>314904466.37</v>
      </c>
      <c r="D38" s="79"/>
      <c r="E38" s="59"/>
    </row>
    <row r="40" spans="1:5" x14ac:dyDescent="0.25">
      <c r="A40" s="34" t="s">
        <v>34</v>
      </c>
      <c r="B40" s="34" t="s">
        <v>35</v>
      </c>
      <c r="C40" s="35" t="s">
        <v>36</v>
      </c>
      <c r="D40" s="36" t="s">
        <v>37</v>
      </c>
    </row>
    <row r="41" spans="1:5" x14ac:dyDescent="0.25">
      <c r="A41" s="37" t="s">
        <v>32</v>
      </c>
      <c r="B41" s="38" t="s">
        <v>11</v>
      </c>
      <c r="C41" s="39">
        <v>0</v>
      </c>
      <c r="D41" s="34">
        <v>2024</v>
      </c>
      <c r="E41" t="s">
        <v>62</v>
      </c>
    </row>
    <row r="42" spans="1:5" x14ac:dyDescent="0.25">
      <c r="A42" s="37" t="s">
        <v>32</v>
      </c>
      <c r="B42" s="34" t="s">
        <v>1</v>
      </c>
      <c r="C42" s="40">
        <v>0</v>
      </c>
      <c r="D42" s="34">
        <v>2024</v>
      </c>
      <c r="E42" t="s">
        <v>62</v>
      </c>
    </row>
    <row r="43" spans="1:5" x14ac:dyDescent="0.25">
      <c r="A43" s="37" t="s">
        <v>32</v>
      </c>
      <c r="B43" s="34" t="s">
        <v>19</v>
      </c>
      <c r="C43" s="39">
        <v>1477</v>
      </c>
      <c r="D43" s="34">
        <v>2024</v>
      </c>
      <c r="E43" t="s">
        <v>62</v>
      </c>
    </row>
    <row r="44" spans="1:5" x14ac:dyDescent="0.25">
      <c r="A44" s="37" t="s">
        <v>32</v>
      </c>
      <c r="B44" s="34" t="s">
        <v>12</v>
      </c>
      <c r="C44" s="39">
        <v>2603</v>
      </c>
      <c r="D44" s="34">
        <v>2024</v>
      </c>
      <c r="E44" t="s">
        <v>62</v>
      </c>
    </row>
    <row r="45" spans="1:5" x14ac:dyDescent="0.25">
      <c r="A45" s="37" t="s">
        <v>32</v>
      </c>
      <c r="B45" s="34" t="s">
        <v>2</v>
      </c>
      <c r="C45" s="39">
        <v>2149</v>
      </c>
      <c r="D45" s="34">
        <v>2024</v>
      </c>
      <c r="E45" t="s">
        <v>62</v>
      </c>
    </row>
    <row r="46" spans="1:5" x14ac:dyDescent="0.25">
      <c r="A46" s="37" t="s">
        <v>32</v>
      </c>
      <c r="B46" s="34" t="s">
        <v>33</v>
      </c>
      <c r="C46" s="40">
        <f>SUM(C41:C45)</f>
        <v>6229</v>
      </c>
      <c r="D46" s="34">
        <v>2024</v>
      </c>
      <c r="E46" t="s">
        <v>62</v>
      </c>
    </row>
    <row r="47" spans="1:5" x14ac:dyDescent="0.25">
      <c r="A47" s="37" t="s">
        <v>38</v>
      </c>
      <c r="B47" s="41" t="s">
        <v>4</v>
      </c>
      <c r="C47" s="40">
        <v>2264</v>
      </c>
      <c r="D47" s="34">
        <v>2024</v>
      </c>
      <c r="E47" t="s">
        <v>62</v>
      </c>
    </row>
    <row r="48" spans="1:5" x14ac:dyDescent="0.25">
      <c r="A48" s="37" t="s">
        <v>38</v>
      </c>
      <c r="B48" s="41" t="s">
        <v>5</v>
      </c>
      <c r="C48" s="40">
        <v>128</v>
      </c>
      <c r="D48" s="34">
        <v>2024</v>
      </c>
      <c r="E48" t="s">
        <v>62</v>
      </c>
    </row>
    <row r="49" spans="1:5" x14ac:dyDescent="0.25">
      <c r="A49" s="37" t="s">
        <v>38</v>
      </c>
      <c r="B49" s="41" t="s">
        <v>14</v>
      </c>
      <c r="C49" s="40">
        <v>79</v>
      </c>
      <c r="D49" s="34">
        <v>2024</v>
      </c>
      <c r="E49" t="s">
        <v>62</v>
      </c>
    </row>
    <row r="50" spans="1:5" x14ac:dyDescent="0.25">
      <c r="A50" s="37" t="s">
        <v>38</v>
      </c>
      <c r="B50" s="41" t="s">
        <v>33</v>
      </c>
      <c r="C50" s="40">
        <f>SUM(C47:C49)</f>
        <v>2471</v>
      </c>
      <c r="D50" s="34">
        <v>2024</v>
      </c>
      <c r="E50" t="s">
        <v>62</v>
      </c>
    </row>
    <row r="51" spans="1:5" x14ac:dyDescent="0.25">
      <c r="A51" s="37" t="s">
        <v>39</v>
      </c>
      <c r="B51" s="41" t="s">
        <v>40</v>
      </c>
      <c r="C51" s="40">
        <v>0</v>
      </c>
      <c r="D51" s="34">
        <v>2024</v>
      </c>
      <c r="E51" t="s">
        <v>62</v>
      </c>
    </row>
    <row r="52" spans="1:5" x14ac:dyDescent="0.25">
      <c r="A52" s="37" t="s">
        <v>39</v>
      </c>
      <c r="B52" s="41" t="s">
        <v>41</v>
      </c>
      <c r="C52" s="40">
        <v>0</v>
      </c>
      <c r="D52" s="34">
        <v>2024</v>
      </c>
      <c r="E52" t="s">
        <v>62</v>
      </c>
    </row>
    <row r="53" spans="1:5" x14ac:dyDescent="0.25">
      <c r="A53" s="37" t="s">
        <v>42</v>
      </c>
      <c r="B53" s="41" t="s">
        <v>43</v>
      </c>
      <c r="C53" s="40">
        <v>4748</v>
      </c>
      <c r="D53" s="34">
        <v>2024</v>
      </c>
      <c r="E53" t="s">
        <v>62</v>
      </c>
    </row>
    <row r="54" spans="1:5" x14ac:dyDescent="0.25">
      <c r="A54" s="37" t="s">
        <v>42</v>
      </c>
      <c r="B54" s="41" t="s">
        <v>8</v>
      </c>
      <c r="C54" s="40">
        <v>199991</v>
      </c>
      <c r="D54" s="34">
        <v>2024</v>
      </c>
      <c r="E54" t="s">
        <v>62</v>
      </c>
    </row>
    <row r="55" spans="1:5" x14ac:dyDescent="0.25">
      <c r="A55" s="37" t="s">
        <v>42</v>
      </c>
      <c r="B55" s="41" t="s">
        <v>33</v>
      </c>
      <c r="C55" s="80">
        <f>SUM(C53:C54)</f>
        <v>204739</v>
      </c>
      <c r="D55" s="34">
        <v>2024</v>
      </c>
      <c r="E55" t="s">
        <v>62</v>
      </c>
    </row>
    <row r="56" spans="1:5" x14ac:dyDescent="0.25">
      <c r="A56" s="37" t="s">
        <v>44</v>
      </c>
      <c r="B56" s="41" t="s">
        <v>48</v>
      </c>
      <c r="C56" s="71">
        <v>338</v>
      </c>
      <c r="D56" s="34">
        <v>2024</v>
      </c>
      <c r="E56" t="s">
        <v>62</v>
      </c>
    </row>
    <row r="57" spans="1:5" x14ac:dyDescent="0.25">
      <c r="A57" s="37" t="s">
        <v>44</v>
      </c>
      <c r="B57" s="41" t="s">
        <v>30</v>
      </c>
      <c r="C57" s="71">
        <v>330</v>
      </c>
      <c r="D57" s="34">
        <v>2024</v>
      </c>
      <c r="E57" t="s">
        <v>62</v>
      </c>
    </row>
    <row r="58" spans="1:5" x14ac:dyDescent="0.25">
      <c r="A58" s="37" t="s">
        <v>45</v>
      </c>
      <c r="B58" s="41" t="s">
        <v>17</v>
      </c>
      <c r="C58" s="70">
        <v>116</v>
      </c>
      <c r="D58" s="34">
        <v>2024</v>
      </c>
      <c r="E58" t="s">
        <v>62</v>
      </c>
    </row>
    <row r="59" spans="1:5" x14ac:dyDescent="0.25">
      <c r="A59" s="37" t="s">
        <v>46</v>
      </c>
      <c r="B59" s="41" t="s">
        <v>47</v>
      </c>
      <c r="C59" s="70">
        <v>1485</v>
      </c>
      <c r="D59" s="34">
        <v>2024</v>
      </c>
      <c r="E59" t="s">
        <v>62</v>
      </c>
    </row>
    <row r="60" spans="1:5" x14ac:dyDescent="0.25">
      <c r="A60" s="37"/>
      <c r="B60" s="41"/>
      <c r="C60" s="70"/>
      <c r="D60" s="34"/>
    </row>
    <row r="61" spans="1:5" ht="20.100000000000001" customHeight="1" x14ac:dyDescent="0.25">
      <c r="A61" s="34" t="s">
        <v>34</v>
      </c>
      <c r="B61" s="37" t="s">
        <v>77</v>
      </c>
      <c r="C61" s="70" t="s">
        <v>78</v>
      </c>
      <c r="D61" s="34">
        <v>2024</v>
      </c>
      <c r="E61" t="s">
        <v>62</v>
      </c>
    </row>
    <row r="62" spans="1:5" ht="15.75" x14ac:dyDescent="0.25">
      <c r="A62" s="37" t="s">
        <v>44</v>
      </c>
      <c r="B62" s="82" t="s">
        <v>68</v>
      </c>
      <c r="C62" s="83">
        <v>55.917312661498705</v>
      </c>
      <c r="D62" s="34">
        <v>2024</v>
      </c>
      <c r="E62" t="s">
        <v>62</v>
      </c>
    </row>
    <row r="63" spans="1:5" ht="15.75" x14ac:dyDescent="0.25">
      <c r="A63" s="37" t="s">
        <v>44</v>
      </c>
      <c r="B63" s="82" t="s">
        <v>69</v>
      </c>
      <c r="C63" s="84">
        <v>2164</v>
      </c>
      <c r="D63" s="34">
        <v>2024</v>
      </c>
      <c r="E63" t="s">
        <v>62</v>
      </c>
    </row>
    <row r="64" spans="1:5" ht="15.75" x14ac:dyDescent="0.25">
      <c r="A64" s="37" t="s">
        <v>44</v>
      </c>
      <c r="B64" s="82" t="s">
        <v>70</v>
      </c>
      <c r="C64" s="83">
        <v>6.5575757575757576</v>
      </c>
      <c r="D64" s="34">
        <v>2024</v>
      </c>
      <c r="E64" t="s">
        <v>62</v>
      </c>
    </row>
    <row r="65" spans="1:5" ht="15.75" x14ac:dyDescent="0.25">
      <c r="A65" s="37" t="s">
        <v>44</v>
      </c>
      <c r="B65" s="82" t="s">
        <v>71</v>
      </c>
      <c r="C65" s="83">
        <v>7.0212765957446805</v>
      </c>
      <c r="D65" s="34">
        <v>2024</v>
      </c>
      <c r="E65" t="s">
        <v>62</v>
      </c>
    </row>
    <row r="66" spans="1:5" ht="15.75" x14ac:dyDescent="0.25">
      <c r="A66" s="37" t="s">
        <v>44</v>
      </c>
      <c r="B66" s="82" t="s">
        <v>72</v>
      </c>
      <c r="C66" s="84">
        <v>16</v>
      </c>
      <c r="D66" s="34">
        <v>2024</v>
      </c>
      <c r="E66" t="s">
        <v>62</v>
      </c>
    </row>
    <row r="67" spans="1:5" ht="15.75" x14ac:dyDescent="0.25">
      <c r="A67" s="37" t="s">
        <v>44</v>
      </c>
      <c r="B67" s="82" t="s">
        <v>73</v>
      </c>
      <c r="C67" s="83">
        <v>4.8484848484848486</v>
      </c>
      <c r="D67" s="34">
        <v>2024</v>
      </c>
      <c r="E67" t="s">
        <v>62</v>
      </c>
    </row>
    <row r="68" spans="1:5" x14ac:dyDescent="0.25">
      <c r="A68" s="37"/>
      <c r="B68" s="41"/>
      <c r="C68" s="70"/>
      <c r="D68" s="34"/>
    </row>
    <row r="69" spans="1:5" x14ac:dyDescent="0.25">
      <c r="A69" s="59" t="s">
        <v>29</v>
      </c>
      <c r="B69" s="34" t="s">
        <v>53</v>
      </c>
      <c r="C69" s="73">
        <v>139241028.46000001</v>
      </c>
      <c r="D69" s="60">
        <v>2024</v>
      </c>
      <c r="E69" s="59" t="s">
        <v>62</v>
      </c>
    </row>
    <row r="70" spans="1:5" x14ac:dyDescent="0.25">
      <c r="A70" s="59" t="s">
        <v>29</v>
      </c>
      <c r="B70" s="34" t="s">
        <v>54</v>
      </c>
      <c r="C70" s="73">
        <v>27744467.109999999</v>
      </c>
      <c r="D70" s="60">
        <v>2024</v>
      </c>
      <c r="E70" s="59" t="s">
        <v>62</v>
      </c>
    </row>
    <row r="71" spans="1:5" x14ac:dyDescent="0.25">
      <c r="A71" s="59" t="s">
        <v>29</v>
      </c>
      <c r="B71" s="34" t="s">
        <v>55</v>
      </c>
      <c r="C71" s="73">
        <v>8558114.2899999991</v>
      </c>
      <c r="D71" s="60">
        <v>2024</v>
      </c>
      <c r="E71" s="59" t="s">
        <v>62</v>
      </c>
    </row>
    <row r="72" spans="1:5" x14ac:dyDescent="0.25">
      <c r="A72" s="59" t="s">
        <v>29</v>
      </c>
      <c r="B72" s="34" t="s">
        <v>56</v>
      </c>
      <c r="C72" s="73">
        <v>524100</v>
      </c>
      <c r="D72" s="60">
        <v>2024</v>
      </c>
      <c r="E72" s="59" t="s">
        <v>62</v>
      </c>
    </row>
    <row r="73" spans="1:5" x14ac:dyDescent="0.25">
      <c r="A73" s="59" t="s">
        <v>29</v>
      </c>
      <c r="B73" s="34" t="s">
        <v>57</v>
      </c>
      <c r="C73" s="73">
        <v>108900</v>
      </c>
      <c r="D73" s="60">
        <v>2024</v>
      </c>
      <c r="E73" s="59" t="s">
        <v>62</v>
      </c>
    </row>
    <row r="74" spans="1:5" x14ac:dyDescent="0.25">
      <c r="A74" s="59" t="s">
        <v>29</v>
      </c>
      <c r="B74" s="34" t="s">
        <v>65</v>
      </c>
      <c r="C74" s="73">
        <v>65532957.450000003</v>
      </c>
      <c r="D74" s="60">
        <v>2024</v>
      </c>
      <c r="E74" s="59" t="s">
        <v>62</v>
      </c>
    </row>
    <row r="75" spans="1:5" x14ac:dyDescent="0.25">
      <c r="A75" s="59" t="s">
        <v>29</v>
      </c>
      <c r="B75" s="34" t="s">
        <v>58</v>
      </c>
      <c r="C75" s="73">
        <v>693503.21</v>
      </c>
      <c r="D75" s="60">
        <v>2024</v>
      </c>
      <c r="E75" s="59" t="s">
        <v>62</v>
      </c>
    </row>
    <row r="76" spans="1:5" x14ac:dyDescent="0.25">
      <c r="A76" s="60" t="s">
        <v>76</v>
      </c>
      <c r="B76" s="34"/>
      <c r="C76" s="81">
        <f>SUM(C69:C75)</f>
        <v>242403070.52000001</v>
      </c>
      <c r="D76" s="79"/>
      <c r="E76" s="59"/>
    </row>
    <row r="79" spans="1:5" x14ac:dyDescent="0.25">
      <c r="A79" s="34" t="s">
        <v>34</v>
      </c>
      <c r="B79" s="34" t="s">
        <v>35</v>
      </c>
      <c r="C79" s="35" t="s">
        <v>36</v>
      </c>
      <c r="D79" s="36" t="s">
        <v>37</v>
      </c>
    </row>
    <row r="80" spans="1:5" x14ac:dyDescent="0.25">
      <c r="A80" s="37" t="s">
        <v>32</v>
      </c>
      <c r="B80" s="38" t="s">
        <v>11</v>
      </c>
      <c r="C80" s="39">
        <v>20738</v>
      </c>
      <c r="D80" s="34">
        <v>2023</v>
      </c>
      <c r="E80" t="s">
        <v>62</v>
      </c>
    </row>
    <row r="81" spans="1:5" x14ac:dyDescent="0.25">
      <c r="A81" s="37" t="s">
        <v>32</v>
      </c>
      <c r="B81" s="34" t="s">
        <v>1</v>
      </c>
      <c r="C81" s="40">
        <f>648+252+43</f>
        <v>943</v>
      </c>
      <c r="D81" s="34">
        <v>2023</v>
      </c>
      <c r="E81" t="s">
        <v>62</v>
      </c>
    </row>
    <row r="82" spans="1:5" x14ac:dyDescent="0.25">
      <c r="A82" s="37" t="s">
        <v>32</v>
      </c>
      <c r="B82" s="34" t="s">
        <v>19</v>
      </c>
      <c r="C82" s="39">
        <v>1340</v>
      </c>
      <c r="D82" s="34">
        <v>2023</v>
      </c>
      <c r="E82" t="s">
        <v>62</v>
      </c>
    </row>
    <row r="83" spans="1:5" x14ac:dyDescent="0.25">
      <c r="A83" s="37" t="s">
        <v>32</v>
      </c>
      <c r="B83" s="34" t="s">
        <v>12</v>
      </c>
      <c r="C83" s="39">
        <v>3245</v>
      </c>
      <c r="D83" s="34">
        <v>2023</v>
      </c>
      <c r="E83" t="s">
        <v>62</v>
      </c>
    </row>
    <row r="84" spans="1:5" x14ac:dyDescent="0.25">
      <c r="A84" s="37" t="s">
        <v>32</v>
      </c>
      <c r="B84" s="34" t="s">
        <v>2</v>
      </c>
      <c r="C84" s="39">
        <v>1761</v>
      </c>
      <c r="D84" s="34">
        <v>2023</v>
      </c>
      <c r="E84" t="s">
        <v>62</v>
      </c>
    </row>
    <row r="85" spans="1:5" x14ac:dyDescent="0.25">
      <c r="A85" s="37" t="s">
        <v>32</v>
      </c>
      <c r="B85" s="34" t="s">
        <v>33</v>
      </c>
      <c r="C85" s="40">
        <f>SUM(C80:C84)</f>
        <v>28027</v>
      </c>
      <c r="D85" s="34">
        <v>2023</v>
      </c>
      <c r="E85" t="s">
        <v>62</v>
      </c>
    </row>
    <row r="86" spans="1:5" x14ac:dyDescent="0.25">
      <c r="A86" s="37" t="s">
        <v>38</v>
      </c>
      <c r="B86" s="41" t="s">
        <v>4</v>
      </c>
      <c r="C86" s="40">
        <v>2781</v>
      </c>
      <c r="D86" s="34">
        <v>2023</v>
      </c>
      <c r="E86" t="s">
        <v>62</v>
      </c>
    </row>
    <row r="87" spans="1:5" x14ac:dyDescent="0.25">
      <c r="A87" s="37" t="s">
        <v>38</v>
      </c>
      <c r="B87" s="41" t="s">
        <v>5</v>
      </c>
      <c r="C87" s="40">
        <v>116</v>
      </c>
      <c r="D87" s="34">
        <v>2023</v>
      </c>
      <c r="E87" t="s">
        <v>62</v>
      </c>
    </row>
    <row r="88" spans="1:5" x14ac:dyDescent="0.25">
      <c r="A88" s="37" t="s">
        <v>38</v>
      </c>
      <c r="B88" s="41" t="s">
        <v>14</v>
      </c>
      <c r="C88" s="40">
        <v>45</v>
      </c>
      <c r="D88" s="34">
        <v>2023</v>
      </c>
      <c r="E88" t="s">
        <v>62</v>
      </c>
    </row>
    <row r="89" spans="1:5" x14ac:dyDescent="0.25">
      <c r="A89" s="37" t="s">
        <v>38</v>
      </c>
      <c r="B89" s="41" t="s">
        <v>33</v>
      </c>
      <c r="C89" s="40">
        <f>SUM(C86:C88)</f>
        <v>2942</v>
      </c>
      <c r="D89" s="34">
        <v>2023</v>
      </c>
      <c r="E89" t="s">
        <v>62</v>
      </c>
    </row>
    <row r="90" spans="1:5" x14ac:dyDescent="0.25">
      <c r="A90" s="37" t="s">
        <v>39</v>
      </c>
      <c r="B90" s="41" t="s">
        <v>40</v>
      </c>
      <c r="C90" s="40">
        <v>0</v>
      </c>
      <c r="D90" s="34">
        <v>2023</v>
      </c>
      <c r="E90" t="s">
        <v>62</v>
      </c>
    </row>
    <row r="91" spans="1:5" x14ac:dyDescent="0.25">
      <c r="A91" s="37" t="s">
        <v>39</v>
      </c>
      <c r="B91" s="41" t="s">
        <v>41</v>
      </c>
      <c r="C91" s="40">
        <v>2</v>
      </c>
      <c r="D91" s="34">
        <v>2023</v>
      </c>
      <c r="E91" t="s">
        <v>62</v>
      </c>
    </row>
    <row r="92" spans="1:5" x14ac:dyDescent="0.25">
      <c r="A92" s="37" t="s">
        <v>42</v>
      </c>
      <c r="B92" s="41" t="s">
        <v>43</v>
      </c>
      <c r="C92" s="40">
        <v>18127</v>
      </c>
      <c r="D92" s="34">
        <v>2023</v>
      </c>
      <c r="E92" t="s">
        <v>62</v>
      </c>
    </row>
    <row r="93" spans="1:5" x14ac:dyDescent="0.25">
      <c r="A93" s="37" t="s">
        <v>42</v>
      </c>
      <c r="B93" s="41" t="s">
        <v>8</v>
      </c>
      <c r="C93" s="40">
        <v>171071</v>
      </c>
      <c r="D93" s="34">
        <v>2023</v>
      </c>
      <c r="E93" t="s">
        <v>62</v>
      </c>
    </row>
    <row r="94" spans="1:5" x14ac:dyDescent="0.25">
      <c r="A94" s="37" t="s">
        <v>42</v>
      </c>
      <c r="B94" s="41" t="s">
        <v>33</v>
      </c>
      <c r="C94" s="70">
        <f>SUM(C92:C93)</f>
        <v>189198</v>
      </c>
      <c r="D94" s="34">
        <v>2023</v>
      </c>
      <c r="E94" t="s">
        <v>62</v>
      </c>
    </row>
    <row r="95" spans="1:5" x14ac:dyDescent="0.25">
      <c r="A95" s="37" t="s">
        <v>44</v>
      </c>
      <c r="B95" s="41" t="s">
        <v>48</v>
      </c>
      <c r="C95" s="71">
        <v>277</v>
      </c>
      <c r="D95" s="34">
        <v>2023</v>
      </c>
      <c r="E95" t="s">
        <v>62</v>
      </c>
    </row>
    <row r="96" spans="1:5" x14ac:dyDescent="0.25">
      <c r="A96" s="37" t="s">
        <v>44</v>
      </c>
      <c r="B96" s="41" t="s">
        <v>30</v>
      </c>
      <c r="C96" s="71">
        <v>273</v>
      </c>
      <c r="D96" s="34">
        <v>2023</v>
      </c>
      <c r="E96" t="s">
        <v>62</v>
      </c>
    </row>
    <row r="97" spans="1:5" x14ac:dyDescent="0.25">
      <c r="A97" s="37" t="s">
        <v>45</v>
      </c>
      <c r="B97" s="41" t="s">
        <v>17</v>
      </c>
      <c r="C97" s="70">
        <v>127</v>
      </c>
      <c r="D97" s="34">
        <v>2023</v>
      </c>
      <c r="E97" t="s">
        <v>62</v>
      </c>
    </row>
    <row r="98" spans="1:5" x14ac:dyDescent="0.25">
      <c r="A98" s="37" t="s">
        <v>46</v>
      </c>
      <c r="B98" s="41" t="s">
        <v>47</v>
      </c>
      <c r="C98" s="70">
        <v>1437</v>
      </c>
      <c r="D98" s="34">
        <v>2023</v>
      </c>
      <c r="E98" t="s">
        <v>62</v>
      </c>
    </row>
    <row r="101" spans="1:5" x14ac:dyDescent="0.25">
      <c r="A101" s="34" t="s">
        <v>34</v>
      </c>
      <c r="B101" s="37" t="s">
        <v>77</v>
      </c>
      <c r="C101" s="70" t="s">
        <v>78</v>
      </c>
      <c r="D101" s="34">
        <v>2023</v>
      </c>
      <c r="E101" t="s">
        <v>62</v>
      </c>
    </row>
    <row r="102" spans="1:5" ht="15.75" x14ac:dyDescent="0.25">
      <c r="A102" s="37" t="s">
        <v>44</v>
      </c>
      <c r="B102" s="82" t="s">
        <v>68</v>
      </c>
      <c r="C102" s="85">
        <v>62.2</v>
      </c>
      <c r="D102" s="34">
        <v>2023</v>
      </c>
      <c r="E102" t="s">
        <v>62</v>
      </c>
    </row>
    <row r="103" spans="1:5" ht="15.75" x14ac:dyDescent="0.25">
      <c r="A103" s="37" t="s">
        <v>44</v>
      </c>
      <c r="B103" s="82" t="s">
        <v>69</v>
      </c>
      <c r="C103" s="84">
        <v>2296</v>
      </c>
      <c r="D103" s="34">
        <v>2023</v>
      </c>
      <c r="E103" t="s">
        <v>62</v>
      </c>
    </row>
    <row r="104" spans="1:5" ht="15.75" x14ac:dyDescent="0.25">
      <c r="A104" s="37" t="s">
        <v>44</v>
      </c>
      <c r="B104" s="82" t="s">
        <v>70</v>
      </c>
      <c r="C104" s="85">
        <v>8.4</v>
      </c>
      <c r="D104" s="34">
        <v>2023</v>
      </c>
      <c r="E104" t="s">
        <v>62</v>
      </c>
    </row>
    <row r="105" spans="1:5" ht="15.75" x14ac:dyDescent="0.25">
      <c r="A105" s="37" t="s">
        <v>44</v>
      </c>
      <c r="B105" s="82" t="s">
        <v>71</v>
      </c>
      <c r="C105" s="85">
        <v>5.8</v>
      </c>
      <c r="D105" s="34">
        <v>2023</v>
      </c>
      <c r="E105" t="s">
        <v>62</v>
      </c>
    </row>
    <row r="106" spans="1:5" ht="15.75" x14ac:dyDescent="0.25">
      <c r="A106" s="37" t="s">
        <v>44</v>
      </c>
      <c r="B106" s="82" t="s">
        <v>72</v>
      </c>
      <c r="C106" s="85">
        <v>23</v>
      </c>
      <c r="D106" s="34">
        <v>2023</v>
      </c>
      <c r="E106" t="s">
        <v>62</v>
      </c>
    </row>
    <row r="107" spans="1:5" ht="15.75" x14ac:dyDescent="0.25">
      <c r="A107" s="37" t="s">
        <v>44</v>
      </c>
      <c r="B107" s="82" t="s">
        <v>73</v>
      </c>
      <c r="C107" s="85">
        <v>8.4</v>
      </c>
      <c r="D107" s="34">
        <v>2023</v>
      </c>
      <c r="E107" t="s">
        <v>62</v>
      </c>
    </row>
    <row r="109" spans="1:5" x14ac:dyDescent="0.25">
      <c r="A109" s="59" t="s">
        <v>29</v>
      </c>
      <c r="B109" s="34" t="s">
        <v>53</v>
      </c>
      <c r="C109" s="73">
        <v>137337110.59</v>
      </c>
      <c r="D109" s="60">
        <v>2023</v>
      </c>
      <c r="E109" s="59" t="s">
        <v>62</v>
      </c>
    </row>
    <row r="110" spans="1:5" x14ac:dyDescent="0.25">
      <c r="A110" s="59" t="s">
        <v>29</v>
      </c>
      <c r="B110" s="34" t="s">
        <v>54</v>
      </c>
      <c r="C110" s="73">
        <v>33221295.949999999</v>
      </c>
      <c r="D110" s="60">
        <v>2023</v>
      </c>
      <c r="E110" s="59" t="s">
        <v>62</v>
      </c>
    </row>
    <row r="111" spans="1:5" x14ac:dyDescent="0.25">
      <c r="A111" s="59" t="s">
        <v>29</v>
      </c>
      <c r="B111" s="34" t="s">
        <v>55</v>
      </c>
      <c r="C111" s="73">
        <v>17423206.559999999</v>
      </c>
      <c r="D111" s="60">
        <v>2023</v>
      </c>
      <c r="E111" s="59" t="s">
        <v>62</v>
      </c>
    </row>
    <row r="112" spans="1:5" x14ac:dyDescent="0.25">
      <c r="A112" s="59" t="s">
        <v>29</v>
      </c>
      <c r="B112" s="34" t="s">
        <v>56</v>
      </c>
      <c r="C112" s="73"/>
      <c r="D112" s="60">
        <v>2023</v>
      </c>
      <c r="E112" s="59" t="s">
        <v>62</v>
      </c>
    </row>
    <row r="113" spans="1:5" x14ac:dyDescent="0.25">
      <c r="A113" s="59" t="s">
        <v>29</v>
      </c>
      <c r="B113" s="34" t="s">
        <v>57</v>
      </c>
      <c r="C113" s="73">
        <v>108900</v>
      </c>
      <c r="D113" s="60">
        <v>2023</v>
      </c>
      <c r="E113" s="59" t="s">
        <v>62</v>
      </c>
    </row>
    <row r="114" spans="1:5" x14ac:dyDescent="0.25">
      <c r="A114" s="59" t="s">
        <v>29</v>
      </c>
      <c r="B114" s="34" t="s">
        <v>65</v>
      </c>
      <c r="C114" s="73">
        <v>65532957.450000003</v>
      </c>
      <c r="D114" s="60">
        <v>2023</v>
      </c>
      <c r="E114" s="59" t="s">
        <v>62</v>
      </c>
    </row>
    <row r="115" spans="1:5" x14ac:dyDescent="0.25">
      <c r="A115" s="59" t="s">
        <v>29</v>
      </c>
      <c r="B115" s="34" t="s">
        <v>58</v>
      </c>
      <c r="C115" s="73">
        <v>634619.56999999995</v>
      </c>
      <c r="D115" s="60">
        <v>2023</v>
      </c>
      <c r="E115" s="59" t="s">
        <v>62</v>
      </c>
    </row>
    <row r="116" spans="1:5" x14ac:dyDescent="0.25">
      <c r="A116" s="60" t="s">
        <v>76</v>
      </c>
      <c r="C116" s="81">
        <f>SUM(C109:C115)</f>
        <v>254258090.12</v>
      </c>
      <c r="D116" s="60">
        <v>2023</v>
      </c>
      <c r="E116" s="59" t="s">
        <v>62</v>
      </c>
    </row>
    <row r="119" spans="1:5" x14ac:dyDescent="0.25">
      <c r="A119" s="34" t="s">
        <v>34</v>
      </c>
      <c r="B119" s="34" t="s">
        <v>35</v>
      </c>
      <c r="C119" s="35" t="s">
        <v>36</v>
      </c>
      <c r="D119" s="36" t="s">
        <v>37</v>
      </c>
      <c r="E119" t="s">
        <v>61</v>
      </c>
    </row>
    <row r="120" spans="1:5" x14ac:dyDescent="0.25">
      <c r="A120" s="37" t="s">
        <v>32</v>
      </c>
      <c r="B120" s="38" t="s">
        <v>11</v>
      </c>
      <c r="C120" s="39">
        <v>16246</v>
      </c>
      <c r="D120" s="34">
        <v>2022</v>
      </c>
      <c r="E120" t="s">
        <v>62</v>
      </c>
    </row>
    <row r="121" spans="1:5" x14ac:dyDescent="0.25">
      <c r="A121" s="37" t="s">
        <v>32</v>
      </c>
      <c r="B121" s="34" t="s">
        <v>1</v>
      </c>
      <c r="C121" s="39">
        <v>1369</v>
      </c>
      <c r="D121" s="34">
        <v>2022</v>
      </c>
      <c r="E121" t="s">
        <v>62</v>
      </c>
    </row>
    <row r="122" spans="1:5" x14ac:dyDescent="0.25">
      <c r="A122" s="37" t="s">
        <v>32</v>
      </c>
      <c r="B122" s="34" t="s">
        <v>19</v>
      </c>
      <c r="C122" s="39">
        <v>1236</v>
      </c>
      <c r="D122" s="34">
        <v>2022</v>
      </c>
      <c r="E122" t="s">
        <v>62</v>
      </c>
    </row>
    <row r="123" spans="1:5" x14ac:dyDescent="0.25">
      <c r="A123" s="37" t="s">
        <v>32</v>
      </c>
      <c r="B123" s="34" t="s">
        <v>12</v>
      </c>
      <c r="C123" s="39">
        <v>3677</v>
      </c>
      <c r="D123" s="34">
        <v>2022</v>
      </c>
      <c r="E123" t="s">
        <v>62</v>
      </c>
    </row>
    <row r="124" spans="1:5" x14ac:dyDescent="0.25">
      <c r="A124" s="37" t="s">
        <v>32</v>
      </c>
      <c r="B124" s="34" t="s">
        <v>2</v>
      </c>
      <c r="C124" s="39">
        <v>1869</v>
      </c>
      <c r="D124" s="34">
        <v>2022</v>
      </c>
      <c r="E124" t="s">
        <v>62</v>
      </c>
    </row>
    <row r="125" spans="1:5" x14ac:dyDescent="0.25">
      <c r="A125" s="37" t="s">
        <v>32</v>
      </c>
      <c r="B125" s="34" t="s">
        <v>33</v>
      </c>
      <c r="C125" s="40">
        <f>SUM(C120:C124)</f>
        <v>24397</v>
      </c>
      <c r="D125" s="34">
        <v>2022</v>
      </c>
      <c r="E125" t="s">
        <v>62</v>
      </c>
    </row>
    <row r="126" spans="1:5" x14ac:dyDescent="0.25">
      <c r="A126" s="37" t="s">
        <v>38</v>
      </c>
      <c r="B126" s="41" t="s">
        <v>4</v>
      </c>
      <c r="C126" s="40">
        <v>2417</v>
      </c>
      <c r="D126" s="34">
        <v>2022</v>
      </c>
      <c r="E126" t="s">
        <v>62</v>
      </c>
    </row>
    <row r="127" spans="1:5" x14ac:dyDescent="0.25">
      <c r="A127" s="37" t="s">
        <v>38</v>
      </c>
      <c r="B127" s="41" t="s">
        <v>5</v>
      </c>
      <c r="C127" s="40">
        <v>134</v>
      </c>
      <c r="D127" s="34">
        <v>2022</v>
      </c>
      <c r="E127" t="s">
        <v>62</v>
      </c>
    </row>
    <row r="128" spans="1:5" x14ac:dyDescent="0.25">
      <c r="A128" s="37" t="s">
        <v>38</v>
      </c>
      <c r="B128" s="41" t="s">
        <v>14</v>
      </c>
      <c r="C128" s="40">
        <v>43</v>
      </c>
      <c r="D128" s="34">
        <v>2022</v>
      </c>
      <c r="E128" t="s">
        <v>62</v>
      </c>
    </row>
    <row r="129" spans="1:5" x14ac:dyDescent="0.25">
      <c r="A129" s="37" t="s">
        <v>38</v>
      </c>
      <c r="B129" s="41" t="s">
        <v>33</v>
      </c>
      <c r="C129" s="40">
        <f>SUM(C126:C128)</f>
        <v>2594</v>
      </c>
      <c r="D129" s="34">
        <v>2022</v>
      </c>
      <c r="E129" t="s">
        <v>62</v>
      </c>
    </row>
    <row r="130" spans="1:5" x14ac:dyDescent="0.25">
      <c r="A130" s="37" t="s">
        <v>39</v>
      </c>
      <c r="B130" s="41" t="s">
        <v>40</v>
      </c>
      <c r="C130" s="40">
        <v>12</v>
      </c>
      <c r="D130" s="34">
        <v>2022</v>
      </c>
      <c r="E130" t="s">
        <v>62</v>
      </c>
    </row>
    <row r="131" spans="1:5" x14ac:dyDescent="0.25">
      <c r="A131" s="37" t="s">
        <v>39</v>
      </c>
      <c r="B131" s="41" t="s">
        <v>41</v>
      </c>
      <c r="C131" s="40">
        <v>0</v>
      </c>
      <c r="D131" s="34">
        <v>2022</v>
      </c>
      <c r="E131" t="s">
        <v>62</v>
      </c>
    </row>
    <row r="132" spans="1:5" x14ac:dyDescent="0.25">
      <c r="A132" s="37" t="s">
        <v>42</v>
      </c>
      <c r="B132" s="41" t="s">
        <v>43</v>
      </c>
      <c r="C132" s="40">
        <v>15260</v>
      </c>
      <c r="D132" s="34">
        <v>2022</v>
      </c>
      <c r="E132" t="s">
        <v>62</v>
      </c>
    </row>
    <row r="133" spans="1:5" ht="18" customHeight="1" x14ac:dyDescent="0.25">
      <c r="A133" s="37" t="s">
        <v>42</v>
      </c>
      <c r="B133" s="41" t="s">
        <v>8</v>
      </c>
      <c r="C133" s="40">
        <v>144195</v>
      </c>
      <c r="D133" s="34">
        <v>2022</v>
      </c>
      <c r="E133" t="s">
        <v>62</v>
      </c>
    </row>
    <row r="134" spans="1:5" x14ac:dyDescent="0.25">
      <c r="A134" s="37" t="s">
        <v>42</v>
      </c>
      <c r="B134" s="41" t="s">
        <v>33</v>
      </c>
      <c r="C134" s="70">
        <f>SUM(C132:C133)</f>
        <v>159455</v>
      </c>
      <c r="D134" s="34">
        <v>2022</v>
      </c>
      <c r="E134" t="s">
        <v>62</v>
      </c>
    </row>
    <row r="135" spans="1:5" x14ac:dyDescent="0.25">
      <c r="A135" s="37" t="s">
        <v>44</v>
      </c>
      <c r="B135" s="41" t="s">
        <v>48</v>
      </c>
      <c r="C135" s="71">
        <v>385</v>
      </c>
      <c r="D135" s="34">
        <v>2022</v>
      </c>
      <c r="E135" t="s">
        <v>62</v>
      </c>
    </row>
    <row r="136" spans="1:5" x14ac:dyDescent="0.25">
      <c r="A136" s="37" t="s">
        <v>44</v>
      </c>
      <c r="B136" s="41" t="s">
        <v>30</v>
      </c>
      <c r="C136" s="71">
        <v>377</v>
      </c>
      <c r="D136" s="34">
        <v>2022</v>
      </c>
      <c r="E136" t="s">
        <v>62</v>
      </c>
    </row>
    <row r="137" spans="1:5" x14ac:dyDescent="0.25">
      <c r="A137" s="37" t="s">
        <v>45</v>
      </c>
      <c r="B137" s="41" t="s">
        <v>17</v>
      </c>
      <c r="C137" s="70">
        <v>128</v>
      </c>
      <c r="D137" s="34">
        <v>2022</v>
      </c>
      <c r="E137" t="s">
        <v>62</v>
      </c>
    </row>
    <row r="138" spans="1:5" x14ac:dyDescent="0.25">
      <c r="A138" s="37" t="s">
        <v>46</v>
      </c>
      <c r="B138" s="41" t="s">
        <v>47</v>
      </c>
      <c r="C138" s="70">
        <v>1497</v>
      </c>
      <c r="D138" s="34">
        <v>2022</v>
      </c>
      <c r="E138" t="s">
        <v>62</v>
      </c>
    </row>
    <row r="141" spans="1:5" x14ac:dyDescent="0.25">
      <c r="A141" s="34" t="s">
        <v>34</v>
      </c>
      <c r="B141" s="37" t="s">
        <v>77</v>
      </c>
      <c r="C141" s="70" t="s">
        <v>78</v>
      </c>
      <c r="D141" s="34">
        <v>2022</v>
      </c>
      <c r="E141" t="s">
        <v>62</v>
      </c>
    </row>
    <row r="142" spans="1:5" ht="15.75" x14ac:dyDescent="0.25">
      <c r="A142" s="37" t="s">
        <v>44</v>
      </c>
      <c r="B142" s="82" t="s">
        <v>68</v>
      </c>
      <c r="C142" s="85">
        <v>43.1</v>
      </c>
      <c r="D142" s="34">
        <v>2022</v>
      </c>
      <c r="E142" t="s">
        <v>62</v>
      </c>
    </row>
    <row r="143" spans="1:5" ht="15.75" x14ac:dyDescent="0.25">
      <c r="A143" s="37" t="s">
        <v>44</v>
      </c>
      <c r="B143" s="82" t="s">
        <v>69</v>
      </c>
      <c r="C143" s="84">
        <v>2599</v>
      </c>
      <c r="D143" s="34">
        <v>2022</v>
      </c>
      <c r="E143" t="s">
        <v>62</v>
      </c>
    </row>
    <row r="144" spans="1:5" ht="15.75" x14ac:dyDescent="0.25">
      <c r="A144" s="37" t="s">
        <v>44</v>
      </c>
      <c r="B144" s="82" t="s">
        <v>70</v>
      </c>
      <c r="C144" s="85">
        <v>6.91</v>
      </c>
      <c r="D144" s="34">
        <v>2022</v>
      </c>
      <c r="E144" t="s">
        <v>62</v>
      </c>
    </row>
    <row r="145" spans="1:5" ht="15.75" x14ac:dyDescent="0.25">
      <c r="A145" s="37" t="s">
        <v>44</v>
      </c>
      <c r="B145" s="82" t="s">
        <v>71</v>
      </c>
      <c r="C145" s="83">
        <v>8</v>
      </c>
      <c r="D145" s="34">
        <v>2022</v>
      </c>
      <c r="E145" t="s">
        <v>62</v>
      </c>
    </row>
    <row r="146" spans="1:5" ht="15.75" x14ac:dyDescent="0.25">
      <c r="A146" s="37" t="s">
        <v>44</v>
      </c>
      <c r="B146" s="82" t="s">
        <v>72</v>
      </c>
      <c r="C146" s="85">
        <v>64</v>
      </c>
      <c r="D146" s="34">
        <v>2022</v>
      </c>
      <c r="E146" t="s">
        <v>62</v>
      </c>
    </row>
    <row r="147" spans="1:5" ht="15.75" x14ac:dyDescent="0.25">
      <c r="A147" s="37" t="s">
        <v>44</v>
      </c>
      <c r="B147" s="82" t="s">
        <v>73</v>
      </c>
      <c r="C147" s="85">
        <v>17.02</v>
      </c>
      <c r="D147" s="34">
        <v>2022</v>
      </c>
      <c r="E147" t="s">
        <v>62</v>
      </c>
    </row>
    <row r="151" spans="1:5" x14ac:dyDescent="0.25">
      <c r="A151" s="72" t="s">
        <v>49</v>
      </c>
      <c r="B151" s="61" t="s">
        <v>50</v>
      </c>
      <c r="C151" s="60" t="s">
        <v>51</v>
      </c>
      <c r="D151" s="60" t="s">
        <v>37</v>
      </c>
      <c r="E151" s="60" t="s">
        <v>52</v>
      </c>
    </row>
    <row r="152" spans="1:5" x14ac:dyDescent="0.25">
      <c r="A152" s="60" t="s">
        <v>29</v>
      </c>
      <c r="B152" s="34" t="s">
        <v>53</v>
      </c>
      <c r="C152" s="73">
        <v>91331860.569999993</v>
      </c>
      <c r="D152" s="60">
        <v>2022</v>
      </c>
      <c r="E152" s="60" t="s">
        <v>62</v>
      </c>
    </row>
    <row r="153" spans="1:5" x14ac:dyDescent="0.25">
      <c r="A153" s="60" t="s">
        <v>29</v>
      </c>
      <c r="B153" s="34" t="s">
        <v>54</v>
      </c>
      <c r="C153" s="73">
        <v>34446784.100000001</v>
      </c>
      <c r="D153" s="60">
        <v>2022</v>
      </c>
      <c r="E153" s="60" t="s">
        <v>62</v>
      </c>
    </row>
    <row r="154" spans="1:5" x14ac:dyDescent="0.25">
      <c r="A154" s="60" t="s">
        <v>29</v>
      </c>
      <c r="B154" s="34" t="s">
        <v>55</v>
      </c>
      <c r="C154" s="73">
        <v>16225597.140000001</v>
      </c>
      <c r="D154" s="60">
        <v>2022</v>
      </c>
      <c r="E154" s="60" t="s">
        <v>62</v>
      </c>
    </row>
    <row r="155" spans="1:5" x14ac:dyDescent="0.25">
      <c r="A155" s="60" t="s">
        <v>29</v>
      </c>
      <c r="B155" s="34" t="s">
        <v>56</v>
      </c>
      <c r="C155" s="73">
        <v>530547.49</v>
      </c>
      <c r="D155" s="60">
        <v>2022</v>
      </c>
      <c r="E155" s="60" t="s">
        <v>62</v>
      </c>
    </row>
    <row r="156" spans="1:5" x14ac:dyDescent="0.25">
      <c r="A156" s="60" t="s">
        <v>29</v>
      </c>
      <c r="B156" s="34" t="s">
        <v>57</v>
      </c>
      <c r="C156" s="73">
        <v>148500</v>
      </c>
      <c r="D156" s="60">
        <v>2022</v>
      </c>
      <c r="E156" s="60" t="s">
        <v>62</v>
      </c>
    </row>
    <row r="157" spans="1:5" x14ac:dyDescent="0.25">
      <c r="A157" s="60" t="s">
        <v>29</v>
      </c>
      <c r="B157" s="34" t="s">
        <v>65</v>
      </c>
      <c r="C157" s="73">
        <v>66270358.810000002</v>
      </c>
      <c r="D157" s="60">
        <v>2022</v>
      </c>
      <c r="E157" s="60" t="s">
        <v>62</v>
      </c>
    </row>
    <row r="158" spans="1:5" x14ac:dyDescent="0.25">
      <c r="A158" s="60" t="s">
        <v>29</v>
      </c>
      <c r="B158" s="34" t="s">
        <v>58</v>
      </c>
      <c r="C158" s="62"/>
      <c r="D158" s="60">
        <v>2022</v>
      </c>
      <c r="E158" s="60" t="s">
        <v>62</v>
      </c>
    </row>
    <row r="159" spans="1:5" x14ac:dyDescent="0.25">
      <c r="A159" s="60" t="s">
        <v>76</v>
      </c>
      <c r="B159" s="60"/>
      <c r="C159" s="62">
        <f>SUM(C152:C158)</f>
        <v>208953648.11000001</v>
      </c>
      <c r="D159" s="60">
        <v>2022</v>
      </c>
      <c r="E159" s="60" t="s">
        <v>62</v>
      </c>
    </row>
    <row r="168" spans="6:6" x14ac:dyDescent="0.25">
      <c r="F168" s="52"/>
    </row>
    <row r="169" spans="6:6" x14ac:dyDescent="0.25">
      <c r="F169" s="52"/>
    </row>
    <row r="170" spans="6:6" x14ac:dyDescent="0.25">
      <c r="F170" s="52"/>
    </row>
    <row r="171" spans="6:6" x14ac:dyDescent="0.25">
      <c r="F171" s="52"/>
    </row>
    <row r="172" spans="6:6" x14ac:dyDescent="0.25">
      <c r="F172" s="52"/>
    </row>
    <row r="173" spans="6:6" x14ac:dyDescent="0.25">
      <c r="F173" s="52"/>
    </row>
    <row r="174" spans="6:6" x14ac:dyDescent="0.25">
      <c r="F174" s="52"/>
    </row>
    <row r="175" spans="6:6" x14ac:dyDescent="0.25">
      <c r="F175" s="52"/>
    </row>
    <row r="176" spans="6:6" x14ac:dyDescent="0.25">
      <c r="F176" s="52"/>
    </row>
    <row r="177" spans="6:6" x14ac:dyDescent="0.25">
      <c r="F177" s="52"/>
    </row>
    <row r="178" spans="6:6" x14ac:dyDescent="0.25">
      <c r="F178" s="52"/>
    </row>
    <row r="179" spans="6:6" x14ac:dyDescent="0.25">
      <c r="F179" s="52"/>
    </row>
    <row r="180" spans="6:6" x14ac:dyDescent="0.25">
      <c r="F180" s="52"/>
    </row>
    <row r="181" spans="6:6" x14ac:dyDescent="0.25">
      <c r="F181" s="52"/>
    </row>
    <row r="182" spans="6:6" x14ac:dyDescent="0.25">
      <c r="F182" s="52"/>
    </row>
    <row r="183" spans="6:6" x14ac:dyDescent="0.25">
      <c r="F183" s="52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en-mar 25</vt:lpstr>
      <vt:lpstr>EST.ENE-MAR 25 (datos abiertos)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2025-04-21T19:11:31Z</cp:lastPrinted>
  <dcterms:created xsi:type="dcterms:W3CDTF">2017-02-02T14:48:37Z</dcterms:created>
  <dcterms:modified xsi:type="dcterms:W3CDTF">2025-04-21T19:12:27Z</dcterms:modified>
</cp:coreProperties>
</file>