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ai2\Desktop\Descargas de Archivos\2025\JUNIO 2025\"/>
    </mc:Choice>
  </mc:AlternateContent>
  <xr:revisionPtr revIDLastSave="0" documentId="13_ncr:1_{F8A84CCA-A90E-4379-81F4-9828FE7971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TADISTICA abr-jun25" sheetId="20" r:id="rId1"/>
    <sheet name="EST. abr-jun  segun modelo" sheetId="2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7" i="20" l="1"/>
  <c r="B42" i="20"/>
  <c r="B39" i="20"/>
  <c r="B35" i="20"/>
  <c r="B34" i="20"/>
  <c r="B30" i="20"/>
  <c r="B29" i="20"/>
  <c r="B21" i="20"/>
  <c r="B22" i="20" s="1"/>
  <c r="B20" i="20"/>
  <c r="B19" i="20"/>
  <c r="B15" i="20"/>
  <c r="B14" i="20"/>
  <c r="B13" i="20"/>
  <c r="D96" i="20"/>
  <c r="D95" i="20"/>
  <c r="C149" i="21"/>
  <c r="C187" i="21"/>
  <c r="C119" i="21" l="1"/>
  <c r="C123" i="21"/>
  <c r="C128" i="21"/>
  <c r="C165" i="21"/>
  <c r="C164" i="21"/>
  <c r="C159" i="21"/>
  <c r="C158" i="21"/>
  <c r="C161" i="21" s="1"/>
  <c r="C156" i="21"/>
  <c r="C155" i="21"/>
  <c r="C154" i="21"/>
  <c r="C153" i="21"/>
  <c r="C152" i="21"/>
  <c r="C166" i="21" l="1"/>
  <c r="C157" i="21"/>
  <c r="C111" i="21" l="1"/>
  <c r="C90" i="21"/>
  <c r="C85" i="21"/>
  <c r="C81" i="21"/>
  <c r="C53" i="21" l="1"/>
  <c r="C48" i="21"/>
  <c r="C74" i="21"/>
  <c r="C44" i="21"/>
  <c r="B16" i="20" l="1"/>
  <c r="B31" i="20" l="1"/>
  <c r="B27" i="20"/>
  <c r="D91" i="20" l="1"/>
  <c r="D92" i="20"/>
  <c r="D90" i="20"/>
  <c r="C97" i="20"/>
  <c r="C40" i="20"/>
  <c r="D97" i="20" l="1"/>
  <c r="D35" i="20" l="1"/>
  <c r="D34" i="20"/>
  <c r="B40" i="20" l="1"/>
  <c r="C16" i="20" l="1"/>
  <c r="D42" i="20"/>
  <c r="D39" i="20"/>
  <c r="C31" i="20"/>
  <c r="D30" i="20"/>
  <c r="D29" i="20"/>
  <c r="C27" i="20"/>
  <c r="D25" i="20"/>
  <c r="C22" i="20"/>
  <c r="D20" i="20"/>
  <c r="D15" i="20"/>
  <c r="D13" i="20"/>
  <c r="D40" i="20" l="1"/>
  <c r="D31" i="20"/>
  <c r="D27" i="20"/>
  <c r="D22" i="20"/>
  <c r="D16" i="20"/>
  <c r="D21" i="20"/>
  <c r="D19" i="20"/>
  <c r="D14" i="20"/>
</calcChain>
</file>

<file path=xl/sharedStrings.xml><?xml version="1.0" encoding="utf-8"?>
<sst xmlns="http://schemas.openxmlformats.org/spreadsheetml/2006/main" count="573" uniqueCount="76">
  <si>
    <t>TOTAL PROD.</t>
  </si>
  <si>
    <t>NEUROCIRUGIA</t>
  </si>
  <si>
    <t>EMERGENCIA</t>
  </si>
  <si>
    <t xml:space="preserve">CIRUGIAS </t>
  </si>
  <si>
    <t>OFTALMOLOGIA</t>
  </si>
  <si>
    <t>NEURO</t>
  </si>
  <si>
    <t xml:space="preserve">TOTAL CIRUGIAS </t>
  </si>
  <si>
    <t>ESTUDIOS</t>
  </si>
  <si>
    <t>PRUEBAS DE LABORATORIO</t>
  </si>
  <si>
    <t>TOTAL HEMODINAMIAS</t>
  </si>
  <si>
    <t>HEMODIALISIS</t>
  </si>
  <si>
    <t xml:space="preserve">OFTALMOLOGIA Y SUB-ESPECIALIDADES </t>
  </si>
  <si>
    <t>OTRAS ESPECIALIDADES</t>
  </si>
  <si>
    <t>TOTAL CONSULTAS</t>
  </si>
  <si>
    <t>OTRAS CIRUGIAS</t>
  </si>
  <si>
    <t xml:space="preserve">          ESTADISTICAS DE PRODUCCION SERVICIOS</t>
  </si>
  <si>
    <t>TOTAL IMAGENES</t>
  </si>
  <si>
    <t>HEMODINAMIA</t>
  </si>
  <si>
    <t>TOTAL PROCEDIMIENTOS HEMODINAMIA</t>
  </si>
  <si>
    <t>EVAL. CARDIO VASCULAR</t>
  </si>
  <si>
    <t>Cornea</t>
  </si>
  <si>
    <t>Renal</t>
  </si>
  <si>
    <t>Variación</t>
  </si>
  <si>
    <t>%</t>
  </si>
  <si>
    <t>TRASPLANTE</t>
  </si>
  <si>
    <t>SERVICIO (CONSULTAS EXTERNAS)</t>
  </si>
  <si>
    <t>TOTAL TRASPLANTES</t>
  </si>
  <si>
    <t>TOTAL ESTUDIOS Y LABORATORIOS</t>
  </si>
  <si>
    <t>INTERNAMIENTOS</t>
  </si>
  <si>
    <t>INGRESOS</t>
  </si>
  <si>
    <t>EGRESOS</t>
  </si>
  <si>
    <r>
      <t xml:space="preserve">Fuente: </t>
    </r>
    <r>
      <rPr>
        <sz val="10"/>
        <color theme="1"/>
        <rFont val="Arial"/>
        <family val="2"/>
      </rPr>
      <t xml:space="preserve"> CECANOT</t>
    </r>
  </si>
  <si>
    <t>Consultas externas</t>
  </si>
  <si>
    <t xml:space="preserve">TOTAL </t>
  </si>
  <si>
    <t>Servicios</t>
  </si>
  <si>
    <t>Tipo de Servicios</t>
  </si>
  <si>
    <t>Cantidad</t>
  </si>
  <si>
    <t>Año</t>
  </si>
  <si>
    <t>Cirugias</t>
  </si>
  <si>
    <t>Trasplantes</t>
  </si>
  <si>
    <t>CORNEA</t>
  </si>
  <si>
    <t>RENAL</t>
  </si>
  <si>
    <t>Estudios</t>
  </si>
  <si>
    <t>IMAGENES</t>
  </si>
  <si>
    <t>Internamientos</t>
  </si>
  <si>
    <t>Procedimientos</t>
  </si>
  <si>
    <t>Hemodialisis</t>
  </si>
  <si>
    <t>DIALISIS</t>
  </si>
  <si>
    <t xml:space="preserve">INGRESOS </t>
  </si>
  <si>
    <t>FUENTE</t>
  </si>
  <si>
    <t>RD $</t>
  </si>
  <si>
    <t>INGRESO POR SENASA</t>
  </si>
  <si>
    <t>INGRESOS POR OTRAS ARS</t>
  </si>
  <si>
    <t>INGRESOS POR PACIENTES</t>
  </si>
  <si>
    <t>OTRAS CONSTRIBUCIONES</t>
  </si>
  <si>
    <t>INGRESOS ALQUILER CAFETERIA</t>
  </si>
  <si>
    <t>OTROS INGRESOS</t>
  </si>
  <si>
    <t>RECAUDACION SEGUN FUENTES DE INGRESOS</t>
  </si>
  <si>
    <t>TOTAL INGRESOS</t>
  </si>
  <si>
    <t>PERIODO</t>
  </si>
  <si>
    <t>INGRESOS HOSPITALARIOS</t>
  </si>
  <si>
    <t>EGRESOS HOSPITALARIOS</t>
  </si>
  <si>
    <t>TRANSFERENCIA (FONDO 100)</t>
  </si>
  <si>
    <t>ABR-JUN</t>
  </si>
  <si>
    <t>Abr- Jun  2024</t>
  </si>
  <si>
    <t>TOTAL</t>
  </si>
  <si>
    <t>Indicadores Intrahosp.</t>
  </si>
  <si>
    <t xml:space="preserve">% de ocupación    </t>
  </si>
  <si>
    <t>Total dias paciente</t>
  </si>
  <si>
    <t>Promedio de Estadia</t>
  </si>
  <si>
    <t>Giro cama</t>
  </si>
  <si>
    <t>Defunciones Intrahospitalaria</t>
  </si>
  <si>
    <t>Tasa Gral. Defunciones x 100 Egre.</t>
  </si>
  <si>
    <t>INDICE</t>
  </si>
  <si>
    <t>Abr- Jun  2025</t>
  </si>
  <si>
    <t>Estadistica comparativa Abr - Jun 2024  y  Abr - Jun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</si>
</sst>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1" fillId="0" borderId="0"/>
  </cellStyleXfs>
  <cellXfs count="101">
    <xf numFmtId="0" fontId="0" fillId="0" borderId="0" xfId="0"/>
    <xf numFmtId="1" fontId="3" fillId="0" borderId="8" xfId="0" applyNumberFormat="1" applyFont="1" applyBorder="1" applyAlignment="1" applyProtection="1">
      <alignment horizontal="left" vertical="center" wrapText="1"/>
      <protection hidden="1"/>
    </xf>
    <xf numFmtId="1" fontId="3" fillId="0" borderId="2" xfId="0" applyNumberFormat="1" applyFont="1" applyBorder="1" applyAlignment="1" applyProtection="1">
      <alignment horizontal="left" vertical="center" wrapText="1"/>
      <protection hidden="1"/>
    </xf>
    <xf numFmtId="1" fontId="4" fillId="3" borderId="4" xfId="1" applyNumberFormat="1" applyFont="1" applyFill="1" applyBorder="1" applyAlignment="1" applyProtection="1">
      <alignment horizontal="left" wrapText="1"/>
      <protection hidden="1"/>
    </xf>
    <xf numFmtId="1" fontId="4" fillId="2" borderId="4" xfId="0" applyNumberFormat="1" applyFont="1" applyFill="1" applyBorder="1" applyAlignment="1" applyProtection="1">
      <alignment horizontal="left" vertical="center" wrapText="1"/>
      <protection hidden="1"/>
    </xf>
    <xf numFmtId="1" fontId="4" fillId="3" borderId="1" xfId="0" applyNumberFormat="1" applyFont="1" applyFill="1" applyBorder="1" applyAlignment="1" applyProtection="1">
      <alignment horizontal="left" vertical="center" wrapText="1"/>
      <protection hidden="1"/>
    </xf>
    <xf numFmtId="164" fontId="0" fillId="0" borderId="0" xfId="0" applyNumberFormat="1"/>
    <xf numFmtId="1" fontId="4" fillId="3" borderId="4" xfId="0" applyNumberFormat="1" applyFont="1" applyFill="1" applyBorder="1" applyAlignment="1" applyProtection="1">
      <alignment horizontal="left" vertical="center" wrapText="1"/>
      <protection hidden="1"/>
    </xf>
    <xf numFmtId="1" fontId="3" fillId="3" borderId="4" xfId="0" applyNumberFormat="1" applyFont="1" applyFill="1" applyBorder="1" applyAlignment="1" applyProtection="1">
      <alignment horizontal="left" vertical="center" wrapText="1"/>
      <protection hidden="1"/>
    </xf>
    <xf numFmtId="0" fontId="7" fillId="2" borderId="1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4" fontId="8" fillId="0" borderId="4" xfId="0" applyNumberFormat="1" applyFont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4" fontId="7" fillId="2" borderId="4" xfId="0" applyNumberFormat="1" applyFont="1" applyFill="1" applyBorder="1" applyAlignment="1">
      <alignment horizontal="center"/>
    </xf>
    <xf numFmtId="3" fontId="4" fillId="3" borderId="1" xfId="0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3" fontId="7" fillId="2" borderId="4" xfId="0" applyNumberFormat="1" applyFont="1" applyFill="1" applyBorder="1" applyAlignment="1">
      <alignment horizontal="center"/>
    </xf>
    <xf numFmtId="3" fontId="7" fillId="3" borderId="1" xfId="0" applyNumberFormat="1" applyFont="1" applyFill="1" applyBorder="1" applyAlignment="1">
      <alignment horizontal="center"/>
    </xf>
    <xf numFmtId="3" fontId="8" fillId="3" borderId="4" xfId="0" applyNumberFormat="1" applyFont="1" applyFill="1" applyBorder="1" applyAlignment="1">
      <alignment horizontal="center"/>
    </xf>
    <xf numFmtId="3" fontId="7" fillId="3" borderId="4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8" fillId="2" borderId="1" xfId="0" applyFont="1" applyFill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4" xfId="0" applyFont="1" applyBorder="1"/>
    <xf numFmtId="0" fontId="7" fillId="2" borderId="4" xfId="0" applyFont="1" applyFill="1" applyBorder="1"/>
    <xf numFmtId="0" fontId="7" fillId="3" borderId="1" xfId="0" applyFont="1" applyFill="1" applyBorder="1"/>
    <xf numFmtId="0" fontId="7" fillId="2" borderId="4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8" fillId="3" borderId="4" xfId="0" applyFont="1" applyFill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/>
    </xf>
    <xf numFmtId="3" fontId="5" fillId="0" borderId="0" xfId="0" applyNumberFormat="1" applyFont="1" applyAlignment="1">
      <alignment horizontal="center"/>
    </xf>
    <xf numFmtId="3" fontId="5" fillId="3" borderId="0" xfId="0" applyNumberFormat="1" applyFont="1" applyFill="1" applyAlignment="1">
      <alignment horizontal="center"/>
    </xf>
    <xf numFmtId="49" fontId="6" fillId="0" borderId="0" xfId="0" applyNumberFormat="1" applyFont="1" applyAlignment="1">
      <alignment horizontal="left"/>
    </xf>
    <xf numFmtId="3" fontId="5" fillId="0" borderId="4" xfId="0" applyNumberFormat="1" applyFont="1" applyBorder="1" applyAlignment="1">
      <alignment horizontal="center"/>
    </xf>
    <xf numFmtId="3" fontId="5" fillId="3" borderId="4" xfId="0" applyNumberFormat="1" applyFont="1" applyFill="1" applyBorder="1" applyAlignment="1">
      <alignment horizontal="center"/>
    </xf>
    <xf numFmtId="1" fontId="11" fillId="0" borderId="8" xfId="0" applyNumberFormat="1" applyFont="1" applyBorder="1" applyAlignment="1" applyProtection="1">
      <alignment horizontal="left" vertical="center" wrapText="1"/>
      <protection hidden="1"/>
    </xf>
    <xf numFmtId="1" fontId="11" fillId="0" borderId="2" xfId="0" applyNumberFormat="1" applyFont="1" applyBorder="1" applyAlignment="1" applyProtection="1">
      <alignment horizontal="left" vertical="center" wrapText="1"/>
      <protection hidden="1"/>
    </xf>
    <xf numFmtId="49" fontId="8" fillId="0" borderId="5" xfId="0" applyNumberFormat="1" applyFont="1" applyBorder="1" applyAlignment="1">
      <alignment horizontal="left"/>
    </xf>
    <xf numFmtId="49" fontId="8" fillId="0" borderId="6" xfId="0" applyNumberFormat="1" applyFont="1" applyBorder="1" applyAlignment="1">
      <alignment horizontal="left"/>
    </xf>
    <xf numFmtId="49" fontId="8" fillId="0" borderId="7" xfId="0" applyNumberFormat="1" applyFont="1" applyBorder="1" applyAlignment="1">
      <alignment horizontal="left"/>
    </xf>
    <xf numFmtId="4" fontId="6" fillId="0" borderId="4" xfId="0" applyNumberFormat="1" applyFont="1" applyBorder="1" applyAlignment="1">
      <alignment horizontal="center"/>
    </xf>
    <xf numFmtId="3" fontId="13" fillId="2" borderId="4" xfId="0" applyNumberFormat="1" applyFont="1" applyFill="1" applyBorder="1" applyAlignment="1">
      <alignment horizontal="center"/>
    </xf>
    <xf numFmtId="4" fontId="13" fillId="2" borderId="4" xfId="0" applyNumberFormat="1" applyFont="1" applyFill="1" applyBorder="1" applyAlignment="1">
      <alignment horizontal="center"/>
    </xf>
    <xf numFmtId="0" fontId="9" fillId="0" borderId="0" xfId="0" applyFont="1"/>
    <xf numFmtId="0" fontId="0" fillId="3" borderId="0" xfId="0" applyFill="1"/>
    <xf numFmtId="0" fontId="12" fillId="0" borderId="4" xfId="0" applyFont="1" applyBorder="1"/>
    <xf numFmtId="4" fontId="6" fillId="0" borderId="4" xfId="0" applyNumberFormat="1" applyFont="1" applyBorder="1"/>
    <xf numFmtId="3" fontId="5" fillId="3" borderId="3" xfId="0" applyNumberFormat="1" applyFont="1" applyFill="1" applyBorder="1" applyAlignment="1">
      <alignment horizontal="center"/>
    </xf>
    <xf numFmtId="4" fontId="6" fillId="0" borderId="3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15" fillId="0" borderId="0" xfId="0" applyFont="1"/>
    <xf numFmtId="0" fontId="5" fillId="0" borderId="0" xfId="0" applyFont="1"/>
    <xf numFmtId="0" fontId="7" fillId="4" borderId="1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13" fillId="4" borderId="4" xfId="0" applyFont="1" applyFill="1" applyBorder="1"/>
    <xf numFmtId="4" fontId="14" fillId="4" borderId="4" xfId="0" applyNumberFormat="1" applyFont="1" applyFill="1" applyBorder="1"/>
    <xf numFmtId="4" fontId="14" fillId="4" borderId="4" xfId="0" applyNumberFormat="1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6" fillId="3" borderId="0" xfId="0" applyNumberFormat="1" applyFont="1" applyFill="1" applyAlignment="1">
      <alignment horizontal="center"/>
    </xf>
    <xf numFmtId="4" fontId="6" fillId="0" borderId="0" xfId="0" applyNumberFormat="1" applyFont="1"/>
    <xf numFmtId="3" fontId="15" fillId="0" borderId="0" xfId="0" applyNumberFormat="1" applyFont="1" applyAlignment="1">
      <alignment horizontal="center"/>
    </xf>
    <xf numFmtId="3" fontId="8" fillId="3" borderId="0" xfId="0" applyNumberFormat="1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/>
    </xf>
    <xf numFmtId="3" fontId="3" fillId="3" borderId="0" xfId="0" applyNumberFormat="1" applyFont="1" applyFill="1" applyAlignment="1">
      <alignment horizontal="center"/>
    </xf>
    <xf numFmtId="4" fontId="0" fillId="0" borderId="0" xfId="0" applyNumberFormat="1"/>
    <xf numFmtId="3" fontId="8" fillId="0" borderId="0" xfId="0" applyNumberFormat="1" applyFont="1"/>
    <xf numFmtId="0" fontId="12" fillId="0" borderId="0" xfId="0" applyFont="1"/>
    <xf numFmtId="4" fontId="0" fillId="0" borderId="0" xfId="0" applyNumberFormat="1" applyAlignment="1">
      <alignment horizontal="center"/>
    </xf>
    <xf numFmtId="3" fontId="12" fillId="3" borderId="0" xfId="0" applyNumberFormat="1" applyFont="1" applyFill="1" applyAlignment="1">
      <alignment horizontal="center"/>
    </xf>
    <xf numFmtId="164" fontId="12" fillId="0" borderId="0" xfId="0" applyNumberFormat="1" applyFont="1" applyAlignment="1">
      <alignment horizontal="center"/>
    </xf>
    <xf numFmtId="3" fontId="12" fillId="0" borderId="0" xfId="0" applyNumberFormat="1" applyFont="1" applyAlignment="1">
      <alignment horizontal="center"/>
    </xf>
    <xf numFmtId="0" fontId="16" fillId="0" borderId="0" xfId="0" applyFont="1"/>
    <xf numFmtId="0" fontId="10" fillId="0" borderId="0" xfId="0" applyFont="1" applyAlignment="1">
      <alignment horizontal="center"/>
    </xf>
    <xf numFmtId="0" fontId="14" fillId="4" borderId="4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1" fontId="4" fillId="2" borderId="2" xfId="0" applyNumberFormat="1" applyFont="1" applyFill="1" applyBorder="1" applyAlignment="1" applyProtection="1">
      <alignment horizontal="center" vertical="center" wrapText="1"/>
      <protection hidden="1"/>
    </xf>
    <xf numFmtId="1" fontId="4" fillId="2" borderId="14" xfId="0" applyNumberFormat="1" applyFont="1" applyFill="1" applyBorder="1" applyAlignment="1" applyProtection="1">
      <alignment horizontal="center" vertical="center" wrapText="1"/>
      <protection hidden="1"/>
    </xf>
    <xf numFmtId="1" fontId="4" fillId="2" borderId="15" xfId="0" applyNumberFormat="1" applyFont="1" applyFill="1" applyBorder="1" applyAlignment="1" applyProtection="1">
      <alignment horizontal="center" vertical="center" wrapText="1"/>
      <protection hidden="1"/>
    </xf>
    <xf numFmtId="0" fontId="7" fillId="2" borderId="4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27" xfId="3" xr:uid="{00000000-0005-0000-0000-000002000000}"/>
    <cellStyle name="Normal 4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Producción de servicios mas</a:t>
            </a:r>
            <a:r>
              <a:rPr lang="en-US" sz="1200" baseline="0">
                <a:latin typeface="Arial" panose="020B0604020202020204" pitchFamily="34" charset="0"/>
                <a:cs typeface="Arial" panose="020B0604020202020204" pitchFamily="34" charset="0"/>
              </a:rPr>
              <a:t> solicitados</a:t>
            </a:r>
          </a:p>
          <a:p>
            <a:pPr algn="ctr"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200" baseline="0">
                <a:latin typeface="Arial" panose="020B0604020202020204" pitchFamily="34" charset="0"/>
                <a:cs typeface="Arial" panose="020B0604020202020204" pitchFamily="34" charset="0"/>
              </a:rPr>
              <a:t>Abr-Jun 2025                                        </a:t>
            </a:r>
            <a:endParaRPr lang="en-US" sz="12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2971179905443415"/>
          <c:y val="0.11380735800288266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220993927483203"/>
          <c:y val="0.30665814045709028"/>
          <c:w val="0.81967618245250207"/>
          <c:h val="0.54651960171645197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543A-4755-AEE0-43A3EC96849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543A-4755-AEE0-43A3EC968499}"/>
              </c:ext>
            </c:extLst>
          </c:dPt>
          <c:dPt>
            <c:idx val="3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5-543A-4755-AEE0-43A3EC968499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7-543A-4755-AEE0-43A3EC968499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('ESTADISTICA abr-jun25'!$A$16,'ESTADISTICA abr-jun25'!$A$22,'ESTADISTICA abr-jun25'!$A$31,'ESTADISTICA abr-jun25'!$A$34,'ESTADISTICA abr-jun25'!$A$42)</c:f>
              <c:strCache>
                <c:ptCount val="5"/>
                <c:pt idx="0">
                  <c:v>TOTAL CONSULTAS</c:v>
                </c:pt>
                <c:pt idx="1">
                  <c:v>TOTAL CIRUGIAS </c:v>
                </c:pt>
                <c:pt idx="2">
                  <c:v>TOTAL ESTUDIOS Y LABORATORIOS</c:v>
                </c:pt>
                <c:pt idx="3">
                  <c:v>INGRESOS HOSPITALARIOS</c:v>
                </c:pt>
                <c:pt idx="4">
                  <c:v>HEMODIALISIS</c:v>
                </c:pt>
              </c:strCache>
            </c:strRef>
          </c:cat>
          <c:val>
            <c:numRef>
              <c:f>('ESTADISTICA abr-jun25'!$C$16,'ESTADISTICA abr-jun25'!$C$22,'ESTADISTICA abr-jun25'!$C$31,'ESTADISTICA abr-jun25'!$C$34,'ESTADISTICA abr-jun25'!$C$42)</c:f>
              <c:numCache>
                <c:formatCode>#,##0</c:formatCode>
                <c:ptCount val="5"/>
                <c:pt idx="0">
                  <c:v>6903</c:v>
                </c:pt>
                <c:pt idx="1">
                  <c:v>2156</c:v>
                </c:pt>
                <c:pt idx="2">
                  <c:v>169172</c:v>
                </c:pt>
                <c:pt idx="3">
                  <c:v>401</c:v>
                </c:pt>
                <c:pt idx="4">
                  <c:v>1835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43A-4755-AEE0-43A3EC96849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169001728"/>
        <c:axId val="191239296"/>
        <c:axId val="0"/>
      </c:bar3DChart>
      <c:catAx>
        <c:axId val="1690017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 b="1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91239296"/>
        <c:crosses val="autoZero"/>
        <c:auto val="1"/>
        <c:lblAlgn val="ctr"/>
        <c:lblOffset val="100"/>
        <c:noMultiLvlLbl val="0"/>
      </c:catAx>
      <c:valAx>
        <c:axId val="19123929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69001728"/>
        <c:crosses val="autoZero"/>
        <c:crossBetween val="between"/>
      </c:valAx>
    </c:plotArea>
    <c:plotVisOnly val="1"/>
    <c:dispBlanksAs val="gap"/>
    <c:showDLblsOverMax val="0"/>
  </c:chart>
  <c:spPr>
    <a:ln w="12700">
      <a:solidFill>
        <a:schemeClr val="accent1"/>
      </a:solidFill>
      <a:bevel/>
    </a:ln>
    <a:effectLst>
      <a:outerShdw blurRad="304800" dist="127000" dir="360000" sx="3000" sy="3000" algn="ctr" rotWithShape="0">
        <a:srgbClr val="000000">
          <a:alpha val="85000"/>
        </a:srgbClr>
      </a:outerShdw>
    </a:effectLst>
    <a:scene3d>
      <a:camera prst="orthographicFront"/>
      <a:lightRig rig="threePt" dir="t"/>
    </a:scene3d>
    <a:sp3d prstMaterial="flat">
      <a:bevelT w="38100" prst="slope"/>
      <a:bevelB w="19050" h="44450" prst="cross"/>
    </a:sp3d>
  </c:spPr>
  <c:printSettings>
    <c:headerFooter/>
    <c:pageMargins b="0.75000000000000411" l="0.70000000000000062" r="0.70000000000000062" t="0.75000000000000411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100">
                <a:latin typeface="Arial" panose="020B0604020202020204" pitchFamily="34" charset="0"/>
                <a:cs typeface="Arial" panose="020B0604020202020204" pitchFamily="34" charset="0"/>
              </a:rPr>
              <a:t>RECAUDACION SEGUN FUENTES DE INGRESOS (RD</a:t>
            </a:r>
            <a:r>
              <a:rPr lang="en-US" sz="1100" baseline="0">
                <a:latin typeface="Arial" panose="020B0604020202020204" pitchFamily="34" charset="0"/>
                <a:cs typeface="Arial" panose="020B0604020202020204" pitchFamily="34" charset="0"/>
              </a:rPr>
              <a:t> $)</a:t>
            </a:r>
            <a:r>
              <a:rPr lang="en-US" sz="1100">
                <a:latin typeface="Arial" panose="020B0604020202020204" pitchFamily="34" charset="0"/>
                <a:cs typeface="Arial" panose="020B0604020202020204" pitchFamily="34" charset="0"/>
              </a:rPr>
              <a:t>                                       </a:t>
            </a:r>
            <a:r>
              <a:rPr lang="en-US" sz="1100" baseline="0">
                <a:latin typeface="Arial" panose="020B0604020202020204" pitchFamily="34" charset="0"/>
                <a:cs typeface="Arial" panose="020B0604020202020204" pitchFamily="34" charset="0"/>
              </a:rPr>
              <a:t>Abr-Jun 2025</a:t>
            </a:r>
            <a:endParaRPr lang="en-US" sz="11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3308155446086484"/>
          <c:y val="6.647118371046519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220993927483203"/>
          <c:y val="0.22063660859648823"/>
          <c:w val="0.81967618245250207"/>
          <c:h val="0.43804756368795306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D775-43A4-8F65-A139ADBB4A72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D775-43A4-8F65-A139ADBB4A72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8-D775-43A4-8F65-A139ADBB4A72}"/>
              </c:ext>
            </c:extLst>
          </c:dPt>
          <c:dPt>
            <c:idx val="3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5-D775-43A4-8F65-A139ADBB4A72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7-D775-43A4-8F65-A139ADBB4A72}"/>
              </c:ext>
            </c:extLst>
          </c:dPt>
          <c:dPt>
            <c:idx val="6"/>
            <c:invertIfNegative val="0"/>
            <c:bubble3D val="0"/>
            <c:spPr>
              <a:solidFill>
                <a:srgbClr val="8064A2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8-F92D-42DC-9B27-67F08E8EAC0A}"/>
              </c:ext>
            </c:extLst>
          </c:dPt>
          <c:dLbls>
            <c:dLbl>
              <c:idx val="2"/>
              <c:layout>
                <c:manualLayout>
                  <c:x val="1.7515051997810619E-2"/>
                  <c:y val="-3.51906266702462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775-43A4-8F65-A139ADBB4A7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 abr-jun25'!$A$90:$A$96</c:f>
              <c:strCache>
                <c:ptCount val="7"/>
                <c:pt idx="0">
                  <c:v>INGRESO POR SENASA</c:v>
                </c:pt>
                <c:pt idx="1">
                  <c:v>INGRESOS POR OTRAS ARS</c:v>
                </c:pt>
                <c:pt idx="2">
                  <c:v>INGRESOS POR PACIENTES</c:v>
                </c:pt>
                <c:pt idx="3">
                  <c:v>OTRAS CONSTRIBUCIONES</c:v>
                </c:pt>
                <c:pt idx="4">
                  <c:v>INGRESOS ALQUILER CAFETERIA</c:v>
                </c:pt>
                <c:pt idx="5">
                  <c:v>TRANSFERENCIA (FONDO 100)</c:v>
                </c:pt>
                <c:pt idx="6">
                  <c:v>OTROS INGRESOS</c:v>
                </c:pt>
              </c:strCache>
            </c:strRef>
          </c:cat>
          <c:val>
            <c:numRef>
              <c:f>'ESTADISTICA abr-jun25'!$C$90:$C$96</c:f>
              <c:numCache>
                <c:formatCode>#,##0.00</c:formatCode>
                <c:ptCount val="7"/>
                <c:pt idx="0">
                  <c:v>121280499.93000001</c:v>
                </c:pt>
                <c:pt idx="1">
                  <c:v>22050415.010000002</c:v>
                </c:pt>
                <c:pt idx="2">
                  <c:v>17998661.059999999</c:v>
                </c:pt>
                <c:pt idx="5">
                  <c:v>100935268.65000001</c:v>
                </c:pt>
                <c:pt idx="6">
                  <c:v>160000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775-43A4-8F65-A139ADBB4A7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169001728"/>
        <c:axId val="191239296"/>
        <c:axId val="0"/>
      </c:bar3DChart>
      <c:catAx>
        <c:axId val="1690017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 b="1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91239296"/>
        <c:crosses val="autoZero"/>
        <c:auto val="1"/>
        <c:lblAlgn val="ctr"/>
        <c:lblOffset val="100"/>
        <c:noMultiLvlLbl val="0"/>
      </c:catAx>
      <c:valAx>
        <c:axId val="19123929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n-US"/>
          </a:p>
        </c:txPr>
        <c:crossAx val="169001728"/>
        <c:crosses val="autoZero"/>
        <c:crossBetween val="between"/>
      </c:valAx>
    </c:plotArea>
    <c:plotVisOnly val="1"/>
    <c:dispBlanksAs val="gap"/>
    <c:showDLblsOverMax val="0"/>
  </c:chart>
  <c:spPr>
    <a:ln w="12700">
      <a:solidFill>
        <a:schemeClr val="accent1"/>
      </a:solidFill>
      <a:bevel/>
    </a:ln>
    <a:effectLst>
      <a:outerShdw blurRad="304800" dist="127000" dir="360000" sx="3000" sy="3000" algn="ctr" rotWithShape="0">
        <a:srgbClr val="000000">
          <a:alpha val="85000"/>
        </a:srgbClr>
      </a:outerShdw>
    </a:effectLst>
    <a:scene3d>
      <a:camera prst="orthographicFront"/>
      <a:lightRig rig="threePt" dir="t"/>
    </a:scene3d>
    <a:sp3d prstMaterial="flat">
      <a:bevelT w="38100" prst="slope"/>
      <a:bevelB w="19050" h="44450" prst="cross"/>
    </a:sp3d>
  </c:sp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47</xdr:row>
      <xdr:rowOff>47625</xdr:rowOff>
    </xdr:from>
    <xdr:to>
      <xdr:col>1</xdr:col>
      <xdr:colOff>619125</xdr:colOff>
      <xdr:row>49</xdr:row>
      <xdr:rowOff>100344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3F728C-77A2-4B81-8B79-B9EDAB8A8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067800"/>
          <a:ext cx="3009900" cy="433719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51</xdr:row>
      <xdr:rowOff>76199</xdr:rowOff>
    </xdr:from>
    <xdr:to>
      <xdr:col>3</xdr:col>
      <xdr:colOff>885825</xdr:colOff>
      <xdr:row>67</xdr:row>
      <xdr:rowOff>190498</xdr:rowOff>
    </xdr:to>
    <xdr:graphicFrame macro="">
      <xdr:nvGraphicFramePr>
        <xdr:cNvPr id="4" name="2 Gráfico">
          <a:extLst>
            <a:ext uri="{FF2B5EF4-FFF2-40B4-BE49-F238E27FC236}">
              <a16:creationId xmlns:a16="http://schemas.microsoft.com/office/drawing/2014/main" id="{70BACC39-F41A-4D2E-91AD-4E2320ABA8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114300</xdr:colOff>
      <xdr:row>81</xdr:row>
      <xdr:rowOff>76200</xdr:rowOff>
    </xdr:from>
    <xdr:to>
      <xdr:col>1</xdr:col>
      <xdr:colOff>514350</xdr:colOff>
      <xdr:row>83</xdr:row>
      <xdr:rowOff>128919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8F8145A-529F-4363-AC63-4F52979A7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8049875"/>
          <a:ext cx="3009900" cy="43371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100</xdr:row>
      <xdr:rowOff>0</xdr:rowOff>
    </xdr:from>
    <xdr:to>
      <xdr:col>3</xdr:col>
      <xdr:colOff>923925</xdr:colOff>
      <xdr:row>116</xdr:row>
      <xdr:rowOff>152399</xdr:rowOff>
    </xdr:to>
    <xdr:graphicFrame macro="">
      <xdr:nvGraphicFramePr>
        <xdr:cNvPr id="6" name="2 Gráfico">
          <a:extLst>
            <a:ext uri="{FF2B5EF4-FFF2-40B4-BE49-F238E27FC236}">
              <a16:creationId xmlns:a16="http://schemas.microsoft.com/office/drawing/2014/main" id="{143AC159-F4EB-40E0-AE4F-3EC06E067F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247650</xdr:colOff>
      <xdr:row>118</xdr:row>
      <xdr:rowOff>47625</xdr:rowOff>
    </xdr:from>
    <xdr:to>
      <xdr:col>2</xdr:col>
      <xdr:colOff>504825</xdr:colOff>
      <xdr:row>125</xdr:row>
      <xdr:rowOff>59713</xdr:rowOff>
    </xdr:to>
    <xdr:pic>
      <xdr:nvPicPr>
        <xdr:cNvPr id="7" name="Picture 6" descr="A picture containing table&#10;&#10;Description automatically generated">
          <a:extLst>
            <a:ext uri="{FF2B5EF4-FFF2-40B4-BE49-F238E27FC236}">
              <a16:creationId xmlns:a16="http://schemas.microsoft.com/office/drawing/2014/main" id="{EC353A66-F0B6-412A-AD24-20B66C0EE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24945975"/>
          <a:ext cx="3924300" cy="13455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</xdr:colOff>
      <xdr:row>0</xdr:row>
      <xdr:rowOff>85725</xdr:rowOff>
    </xdr:from>
    <xdr:to>
      <xdr:col>1</xdr:col>
      <xdr:colOff>419100</xdr:colOff>
      <xdr:row>2</xdr:row>
      <xdr:rowOff>128919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E971653-01DD-41A2-90D4-4295107FA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85725"/>
          <a:ext cx="3009900" cy="4337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7"/>
  <sheetViews>
    <sheetView tabSelected="1" topLeftCell="A46" workbookViewId="0">
      <selection activeCell="I68" sqref="I68"/>
    </sheetView>
  </sheetViews>
  <sheetFormatPr defaultColWidth="11.42578125" defaultRowHeight="15" x14ac:dyDescent="0.25"/>
  <cols>
    <col min="1" max="1" width="39.140625" customWidth="1"/>
    <col min="2" max="2" width="15.85546875" customWidth="1"/>
    <col min="3" max="3" width="18.5703125" customWidth="1"/>
    <col min="4" max="4" width="14.42578125" customWidth="1"/>
    <col min="5" max="5" width="13.5703125" bestFit="1" customWidth="1"/>
  </cols>
  <sheetData>
    <row r="1" spans="1:5" ht="15.75" x14ac:dyDescent="0.25">
      <c r="A1" s="93"/>
      <c r="B1" s="93"/>
      <c r="C1" s="93"/>
    </row>
    <row r="2" spans="1:5" x14ac:dyDescent="0.25">
      <c r="A2" s="86"/>
      <c r="B2" s="86"/>
      <c r="C2" s="86"/>
      <c r="D2" s="86"/>
    </row>
    <row r="3" spans="1:5" x14ac:dyDescent="0.25">
      <c r="A3" s="58"/>
      <c r="B3" s="58"/>
      <c r="C3" s="58"/>
      <c r="D3" s="58"/>
    </row>
    <row r="4" spans="1:5" x14ac:dyDescent="0.25">
      <c r="A4" s="58"/>
      <c r="B4" s="58"/>
      <c r="C4" s="58"/>
      <c r="D4" s="58"/>
    </row>
    <row r="5" spans="1:5" x14ac:dyDescent="0.25">
      <c r="A5" s="86" t="s">
        <v>15</v>
      </c>
      <c r="B5" s="86"/>
      <c r="C5" s="86"/>
      <c r="D5" s="86"/>
    </row>
    <row r="6" spans="1:5" x14ac:dyDescent="0.25">
      <c r="A6" s="86" t="s">
        <v>75</v>
      </c>
      <c r="B6" s="86"/>
      <c r="C6" s="86"/>
      <c r="D6" s="86"/>
    </row>
    <row r="7" spans="1:5" x14ac:dyDescent="0.25">
      <c r="A7" s="24"/>
      <c r="B7" s="25"/>
      <c r="C7" s="25"/>
      <c r="D7" s="25"/>
    </row>
    <row r="8" spans="1:5" x14ac:dyDescent="0.25">
      <c r="A8" s="26"/>
      <c r="B8" s="9" t="s">
        <v>64</v>
      </c>
      <c r="C8" s="9" t="s">
        <v>74</v>
      </c>
      <c r="D8" s="9" t="s">
        <v>22</v>
      </c>
    </row>
    <row r="9" spans="1:5" x14ac:dyDescent="0.25">
      <c r="A9" s="10"/>
      <c r="B9" s="10" t="s">
        <v>0</v>
      </c>
      <c r="C9" s="10" t="s">
        <v>0</v>
      </c>
      <c r="D9" s="10" t="s">
        <v>23</v>
      </c>
    </row>
    <row r="10" spans="1:5" x14ac:dyDescent="0.25">
      <c r="A10" s="90" t="s">
        <v>25</v>
      </c>
      <c r="B10" s="94"/>
      <c r="C10" s="94"/>
      <c r="D10" s="95"/>
    </row>
    <row r="11" spans="1:5" x14ac:dyDescent="0.25">
      <c r="A11" s="27" t="s">
        <v>11</v>
      </c>
      <c r="B11" s="42"/>
      <c r="C11" s="42"/>
      <c r="D11" s="12"/>
      <c r="E11" s="6"/>
    </row>
    <row r="12" spans="1:5" x14ac:dyDescent="0.25">
      <c r="A12" s="28" t="s">
        <v>1</v>
      </c>
      <c r="B12" s="43"/>
      <c r="C12" s="43"/>
      <c r="D12" s="12"/>
      <c r="E12" s="6"/>
    </row>
    <row r="13" spans="1:5" x14ac:dyDescent="0.25">
      <c r="A13" s="28" t="s">
        <v>19</v>
      </c>
      <c r="B13" s="42">
        <f>632+752+785</f>
        <v>2169</v>
      </c>
      <c r="C13" s="42">
        <v>2029</v>
      </c>
      <c r="D13" s="12">
        <f t="shared" ref="D13:D16" si="0">+((C13-B13)/B13)*100</f>
        <v>-6.454587367450439</v>
      </c>
      <c r="E13" s="6"/>
    </row>
    <row r="14" spans="1:5" x14ac:dyDescent="0.25">
      <c r="A14" s="28" t="s">
        <v>12</v>
      </c>
      <c r="B14" s="42">
        <f>846+1077+865</f>
        <v>2788</v>
      </c>
      <c r="C14" s="42">
        <v>2657</v>
      </c>
      <c r="D14" s="12">
        <f t="shared" si="0"/>
        <v>-4.6987087517934008</v>
      </c>
      <c r="E14" s="6"/>
    </row>
    <row r="15" spans="1:5" x14ac:dyDescent="0.25">
      <c r="A15" s="28" t="s">
        <v>2</v>
      </c>
      <c r="B15" s="42">
        <f>944+1084+1083</f>
        <v>3111</v>
      </c>
      <c r="C15" s="42">
        <v>2217</v>
      </c>
      <c r="D15" s="12">
        <f t="shared" si="0"/>
        <v>-28.736740597878494</v>
      </c>
      <c r="E15" s="6"/>
    </row>
    <row r="16" spans="1:5" x14ac:dyDescent="0.25">
      <c r="A16" s="29" t="s">
        <v>13</v>
      </c>
      <c r="B16" s="13">
        <f>SUM(B11:B15)</f>
        <v>8068</v>
      </c>
      <c r="C16" s="13">
        <f>SUM(C11:C15)</f>
        <v>6903</v>
      </c>
      <c r="D16" s="14">
        <f t="shared" si="0"/>
        <v>-14.43976202280615</v>
      </c>
    </row>
    <row r="17" spans="1:4" ht="6" customHeight="1" x14ac:dyDescent="0.25">
      <c r="A17" s="30"/>
      <c r="B17" s="15"/>
      <c r="C17" s="15"/>
      <c r="D17" s="16"/>
    </row>
    <row r="18" spans="1:4" ht="20.100000000000001" customHeight="1" x14ac:dyDescent="0.25">
      <c r="A18" s="99" t="s">
        <v>3</v>
      </c>
      <c r="B18" s="99"/>
      <c r="C18" s="99"/>
      <c r="D18" s="99"/>
    </row>
    <row r="19" spans="1:4" x14ac:dyDescent="0.25">
      <c r="A19" s="46" t="s">
        <v>4</v>
      </c>
      <c r="B19" s="68">
        <f>1005+1014+839</f>
        <v>2858</v>
      </c>
      <c r="C19" s="68">
        <v>1931</v>
      </c>
      <c r="D19" s="57">
        <f>+((C19-B19)/B19)*100</f>
        <v>-32.435269419174247</v>
      </c>
    </row>
    <row r="20" spans="1:4" x14ac:dyDescent="0.25">
      <c r="A20" s="47" t="s">
        <v>5</v>
      </c>
      <c r="B20" s="43">
        <f>55+52+44</f>
        <v>151</v>
      </c>
      <c r="C20" s="43">
        <v>125</v>
      </c>
      <c r="D20" s="49">
        <f t="shared" ref="D20:D22" si="1">+((C20-B20)/B20)*100</f>
        <v>-17.218543046357617</v>
      </c>
    </row>
    <row r="21" spans="1:4" x14ac:dyDescent="0.25">
      <c r="A21" s="48" t="s">
        <v>14</v>
      </c>
      <c r="B21" s="43">
        <f>26+28+27</f>
        <v>81</v>
      </c>
      <c r="C21" s="43">
        <v>100</v>
      </c>
      <c r="D21" s="49">
        <f t="shared" si="1"/>
        <v>23.456790123456788</v>
      </c>
    </row>
    <row r="22" spans="1:4" x14ac:dyDescent="0.25">
      <c r="A22" s="31" t="s">
        <v>6</v>
      </c>
      <c r="B22" s="13">
        <f>SUM(B19:B21)</f>
        <v>3090</v>
      </c>
      <c r="C22" s="13">
        <f>SUM(C19:C21)</f>
        <v>2156</v>
      </c>
      <c r="D22" s="14">
        <f t="shared" si="1"/>
        <v>-30.226537216828479</v>
      </c>
    </row>
    <row r="23" spans="1:4" ht="6.95" customHeight="1" x14ac:dyDescent="0.25">
      <c r="A23" s="32"/>
      <c r="B23" s="15"/>
      <c r="C23" s="15"/>
      <c r="D23" s="16"/>
    </row>
    <row r="24" spans="1:4" ht="20.100000000000001" customHeight="1" x14ac:dyDescent="0.25">
      <c r="A24" s="99" t="s">
        <v>24</v>
      </c>
      <c r="B24" s="99"/>
      <c r="C24" s="99"/>
      <c r="D24" s="99"/>
    </row>
    <row r="25" spans="1:4" ht="20.100000000000001" customHeight="1" x14ac:dyDescent="0.25">
      <c r="A25" s="44" t="s">
        <v>20</v>
      </c>
      <c r="B25" s="56">
        <v>0</v>
      </c>
      <c r="C25" s="56">
        <v>5</v>
      </c>
      <c r="D25" s="57" t="e">
        <f t="shared" ref="D25:D27" si="2">+((C25-B25)/B25)*100</f>
        <v>#DIV/0!</v>
      </c>
    </row>
    <row r="26" spans="1:4" ht="20.100000000000001" customHeight="1" x14ac:dyDescent="0.25">
      <c r="A26" s="45" t="s">
        <v>21</v>
      </c>
      <c r="B26" s="43">
        <v>0</v>
      </c>
      <c r="C26" s="43">
        <v>1</v>
      </c>
      <c r="D26" s="49"/>
    </row>
    <row r="27" spans="1:4" ht="20.100000000000001" customHeight="1" x14ac:dyDescent="0.25">
      <c r="A27" s="4" t="s">
        <v>26</v>
      </c>
      <c r="B27" s="17">
        <f>SUM(B25:B26)</f>
        <v>0</v>
      </c>
      <c r="C27" s="17">
        <f>SUM(C25:C26)</f>
        <v>6</v>
      </c>
      <c r="D27" s="14" t="e">
        <f t="shared" si="2"/>
        <v>#DIV/0!</v>
      </c>
    </row>
    <row r="28" spans="1:4" ht="21" customHeight="1" x14ac:dyDescent="0.25">
      <c r="A28" s="100" t="s">
        <v>7</v>
      </c>
      <c r="B28" s="94"/>
      <c r="C28" s="94"/>
      <c r="D28" s="95"/>
    </row>
    <row r="29" spans="1:4" ht="20.100000000000001" customHeight="1" x14ac:dyDescent="0.25">
      <c r="A29" s="1" t="s">
        <v>16</v>
      </c>
      <c r="B29" s="56">
        <f>5244+5215+4350</f>
        <v>14809</v>
      </c>
      <c r="C29" s="56">
        <v>14710</v>
      </c>
      <c r="D29" s="57">
        <f t="shared" ref="D29:D31" si="3">+((C29-B29)/B29)*100</f>
        <v>-0.66851239111351213</v>
      </c>
    </row>
    <row r="30" spans="1:4" ht="20.100000000000001" customHeight="1" x14ac:dyDescent="0.25">
      <c r="A30" s="2" t="s">
        <v>8</v>
      </c>
      <c r="B30" s="43">
        <f>64088+54624+57718</f>
        <v>176430</v>
      </c>
      <c r="C30" s="43">
        <v>154462</v>
      </c>
      <c r="D30" s="49">
        <f t="shared" si="3"/>
        <v>-12.45139715467891</v>
      </c>
    </row>
    <row r="31" spans="1:4" ht="20.100000000000001" customHeight="1" x14ac:dyDescent="0.25">
      <c r="A31" s="4" t="s">
        <v>27</v>
      </c>
      <c r="B31" s="17">
        <f>SUM(B29:B30)</f>
        <v>191239</v>
      </c>
      <c r="C31" s="50">
        <f>SUM(C29:C30)</f>
        <v>169172</v>
      </c>
      <c r="D31" s="51">
        <f t="shared" si="3"/>
        <v>-11.538964332589064</v>
      </c>
    </row>
    <row r="32" spans="1:4" ht="6" customHeight="1" x14ac:dyDescent="0.25">
      <c r="A32" s="5"/>
      <c r="B32" s="18"/>
      <c r="C32" s="18"/>
      <c r="D32" s="16"/>
    </row>
    <row r="33" spans="1:4" ht="21.95" customHeight="1" x14ac:dyDescent="0.25">
      <c r="A33" s="96" t="s">
        <v>28</v>
      </c>
      <c r="B33" s="97"/>
      <c r="C33" s="97"/>
      <c r="D33" s="98"/>
    </row>
    <row r="34" spans="1:4" ht="21.95" customHeight="1" x14ac:dyDescent="0.25">
      <c r="A34" s="8" t="s">
        <v>60</v>
      </c>
      <c r="B34" s="19">
        <f>127+108+99</f>
        <v>334</v>
      </c>
      <c r="C34" s="19">
        <v>401</v>
      </c>
      <c r="D34" s="12">
        <f t="shared" ref="D34:D35" si="4">+((C34-B34)/B34)*100</f>
        <v>20.059880239520957</v>
      </c>
    </row>
    <row r="35" spans="1:4" ht="21.95" customHeight="1" x14ac:dyDescent="0.25">
      <c r="A35" s="8" t="s">
        <v>61</v>
      </c>
      <c r="B35" s="19">
        <f>117+119+93</f>
        <v>329</v>
      </c>
      <c r="C35" s="19">
        <v>403</v>
      </c>
      <c r="D35" s="12">
        <f t="shared" si="4"/>
        <v>22.492401215805472</v>
      </c>
    </row>
    <row r="36" spans="1:4" ht="8.1" customHeight="1" x14ac:dyDescent="0.25">
      <c r="A36" s="7"/>
      <c r="B36" s="20"/>
      <c r="C36" s="20"/>
      <c r="D36" s="16"/>
    </row>
    <row r="37" spans="1:4" x14ac:dyDescent="0.25">
      <c r="A37" s="87" t="s">
        <v>17</v>
      </c>
      <c r="B37" s="88"/>
      <c r="C37" s="88"/>
      <c r="D37" s="89"/>
    </row>
    <row r="38" spans="1:4" x14ac:dyDescent="0.25">
      <c r="A38" s="90"/>
      <c r="B38" s="91"/>
      <c r="C38" s="91"/>
      <c r="D38" s="92"/>
    </row>
    <row r="39" spans="1:4" x14ac:dyDescent="0.25">
      <c r="A39" s="33" t="s">
        <v>18</v>
      </c>
      <c r="B39" s="21">
        <f>48+46+38</f>
        <v>132</v>
      </c>
      <c r="C39" s="21">
        <v>87</v>
      </c>
      <c r="D39" s="12">
        <f t="shared" ref="D39:D40" si="5">+((C39-B39)/B39)*100</f>
        <v>-34.090909090909086</v>
      </c>
    </row>
    <row r="40" spans="1:4" x14ac:dyDescent="0.25">
      <c r="A40" s="22" t="s">
        <v>9</v>
      </c>
      <c r="B40" s="22">
        <f>SUM(B39)</f>
        <v>132</v>
      </c>
      <c r="C40" s="22">
        <f>SUM(C39)</f>
        <v>87</v>
      </c>
      <c r="D40" s="14">
        <f t="shared" si="5"/>
        <v>-34.090909090909086</v>
      </c>
    </row>
    <row r="41" spans="1:4" ht="6" customHeight="1" x14ac:dyDescent="0.25">
      <c r="A41" s="23"/>
      <c r="B41" s="23"/>
      <c r="C41" s="23"/>
      <c r="D41" s="16"/>
    </row>
    <row r="42" spans="1:4" x14ac:dyDescent="0.25">
      <c r="A42" s="3" t="s">
        <v>10</v>
      </c>
      <c r="B42" s="11">
        <f>485+559+476</f>
        <v>1520</v>
      </c>
      <c r="C42" s="11">
        <v>1835</v>
      </c>
      <c r="D42" s="12">
        <f t="shared" ref="D42" si="6">+((C42-B42)/B42)*100</f>
        <v>20.723684210526315</v>
      </c>
    </row>
    <row r="43" spans="1:4" x14ac:dyDescent="0.25">
      <c r="A43" s="24" t="s">
        <v>31</v>
      </c>
      <c r="B43" s="25"/>
      <c r="C43" s="77"/>
      <c r="D43" s="25"/>
    </row>
    <row r="45" spans="1:4" x14ac:dyDescent="0.25">
      <c r="A45" s="53"/>
      <c r="B45" s="53"/>
      <c r="C45" s="53"/>
    </row>
    <row r="46" spans="1:4" x14ac:dyDescent="0.25">
      <c r="A46" s="53"/>
      <c r="B46" s="53"/>
      <c r="C46" s="53"/>
    </row>
    <row r="85" spans="1:4" x14ac:dyDescent="0.25">
      <c r="A85" s="84" t="s">
        <v>57</v>
      </c>
      <c r="B85" s="84"/>
      <c r="C85" s="84"/>
      <c r="D85" s="84"/>
    </row>
    <row r="86" spans="1:4" x14ac:dyDescent="0.25">
      <c r="A86" s="86" t="s">
        <v>75</v>
      </c>
      <c r="B86" s="86"/>
      <c r="C86" s="86"/>
      <c r="D86" s="86"/>
    </row>
    <row r="88" spans="1:4" x14ac:dyDescent="0.25">
      <c r="A88" s="85" t="s">
        <v>49</v>
      </c>
      <c r="B88" s="61" t="s">
        <v>64</v>
      </c>
      <c r="C88" s="61" t="s">
        <v>74</v>
      </c>
      <c r="D88" s="66" t="s">
        <v>22</v>
      </c>
    </row>
    <row r="89" spans="1:4" x14ac:dyDescent="0.25">
      <c r="A89" s="85"/>
      <c r="B89" s="62" t="s">
        <v>50</v>
      </c>
      <c r="C89" s="62" t="s">
        <v>50</v>
      </c>
      <c r="D89" s="67" t="s">
        <v>23</v>
      </c>
    </row>
    <row r="90" spans="1:4" ht="15.75" x14ac:dyDescent="0.25">
      <c r="A90" s="54" t="s">
        <v>51</v>
      </c>
      <c r="B90" s="55">
        <v>92506887.329999998</v>
      </c>
      <c r="C90" s="55">
        <v>121280499.93000001</v>
      </c>
      <c r="D90" s="49">
        <f t="shared" ref="D90:D97" si="7">+((C90-B90)/B90)*100</f>
        <v>31.104292264591983</v>
      </c>
    </row>
    <row r="91" spans="1:4" ht="15.75" x14ac:dyDescent="0.25">
      <c r="A91" s="54" t="s">
        <v>52</v>
      </c>
      <c r="B91" s="55">
        <v>26659825.73</v>
      </c>
      <c r="C91" s="55">
        <v>22050415.010000002</v>
      </c>
      <c r="D91" s="49">
        <f t="shared" si="7"/>
        <v>-17.289725621923633</v>
      </c>
    </row>
    <row r="92" spans="1:4" ht="15.75" x14ac:dyDescent="0.25">
      <c r="A92" s="54" t="s">
        <v>53</v>
      </c>
      <c r="B92" s="55">
        <v>18617654.449999999</v>
      </c>
      <c r="C92" s="55">
        <v>17998661.059999999</v>
      </c>
      <c r="D92" s="49">
        <f t="shared" si="7"/>
        <v>-3.3247657037699536</v>
      </c>
    </row>
    <row r="93" spans="1:4" ht="15.75" x14ac:dyDescent="0.25">
      <c r="A93" s="54" t="s">
        <v>54</v>
      </c>
      <c r="B93" s="55">
        <v>447869.27</v>
      </c>
      <c r="C93" s="55"/>
      <c r="D93" s="49"/>
    </row>
    <row r="94" spans="1:4" ht="15.75" x14ac:dyDescent="0.25">
      <c r="A94" s="54" t="s">
        <v>55</v>
      </c>
      <c r="B94" s="55">
        <v>163350</v>
      </c>
      <c r="C94" s="55"/>
      <c r="D94" s="49"/>
    </row>
    <row r="95" spans="1:4" ht="15.75" x14ac:dyDescent="0.25">
      <c r="A95" s="54" t="s">
        <v>62</v>
      </c>
      <c r="B95" s="55">
        <v>115532957.45</v>
      </c>
      <c r="C95" s="55">
        <v>100935268.65000001</v>
      </c>
      <c r="D95" s="49">
        <f t="shared" si="7"/>
        <v>-12.635086231837819</v>
      </c>
    </row>
    <row r="96" spans="1:4" ht="15.75" x14ac:dyDescent="0.25">
      <c r="A96" s="54" t="s">
        <v>56</v>
      </c>
      <c r="B96" s="55">
        <v>240000</v>
      </c>
      <c r="C96" s="55">
        <v>160000</v>
      </c>
      <c r="D96" s="49">
        <f t="shared" si="7"/>
        <v>-33.333333333333329</v>
      </c>
    </row>
    <row r="97" spans="1:4" ht="15.75" x14ac:dyDescent="0.25">
      <c r="A97" s="63" t="s">
        <v>58</v>
      </c>
      <c r="B97" s="64">
        <f>SUM(B90:B96)</f>
        <v>254168544.23000002</v>
      </c>
      <c r="C97" s="64">
        <f>SUM(C90:C96)</f>
        <v>262424844.65000001</v>
      </c>
      <c r="D97" s="65">
        <f t="shared" si="7"/>
        <v>3.2483564970686407</v>
      </c>
    </row>
  </sheetData>
  <mergeCells count="13">
    <mergeCell ref="A85:D85"/>
    <mergeCell ref="A88:A89"/>
    <mergeCell ref="A86:D86"/>
    <mergeCell ref="A37:D38"/>
    <mergeCell ref="A1:C1"/>
    <mergeCell ref="A2:D2"/>
    <mergeCell ref="A5:D5"/>
    <mergeCell ref="A6:D6"/>
    <mergeCell ref="A10:D10"/>
    <mergeCell ref="A33:D33"/>
    <mergeCell ref="A24:D24"/>
    <mergeCell ref="A28:D28"/>
    <mergeCell ref="A18:D1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87"/>
  <sheetViews>
    <sheetView topLeftCell="A7" zoomScaleNormal="100" workbookViewId="0">
      <selection activeCell="C38" sqref="C38"/>
    </sheetView>
  </sheetViews>
  <sheetFormatPr defaultColWidth="11.42578125" defaultRowHeight="15" x14ac:dyDescent="0.25"/>
  <cols>
    <col min="1" max="1" width="19" customWidth="1"/>
    <col min="2" max="2" width="42.5703125" customWidth="1"/>
    <col min="3" max="3" width="15.7109375" customWidth="1"/>
    <col min="4" max="4" width="5.42578125" customWidth="1"/>
    <col min="5" max="5" width="9.140625" customWidth="1"/>
  </cols>
  <sheetData>
    <row r="1" spans="1:5" ht="15" customHeight="1" x14ac:dyDescent="0.25">
      <c r="A1" s="34" t="s">
        <v>34</v>
      </c>
      <c r="B1" s="34" t="s">
        <v>35</v>
      </c>
      <c r="C1" s="35" t="s">
        <v>36</v>
      </c>
      <c r="D1" s="36" t="s">
        <v>37</v>
      </c>
    </row>
    <row r="2" spans="1:5" ht="15" customHeight="1" x14ac:dyDescent="0.25">
      <c r="A2" s="37" t="s">
        <v>32</v>
      </c>
      <c r="B2" s="38" t="s">
        <v>11</v>
      </c>
      <c r="C2" s="39"/>
      <c r="D2" s="34">
        <v>2025</v>
      </c>
      <c r="E2" t="s">
        <v>63</v>
      </c>
    </row>
    <row r="3" spans="1:5" ht="15" customHeight="1" x14ac:dyDescent="0.25">
      <c r="A3" s="37" t="s">
        <v>32</v>
      </c>
      <c r="B3" s="34" t="s">
        <v>1</v>
      </c>
      <c r="C3" s="40"/>
      <c r="D3" s="34">
        <v>2025</v>
      </c>
      <c r="E3" t="s">
        <v>63</v>
      </c>
    </row>
    <row r="4" spans="1:5" ht="15" customHeight="1" x14ac:dyDescent="0.25">
      <c r="A4" s="37" t="s">
        <v>32</v>
      </c>
      <c r="B4" s="34" t="s">
        <v>19</v>
      </c>
      <c r="C4" s="39">
        <v>2029</v>
      </c>
      <c r="D4" s="34">
        <v>2025</v>
      </c>
      <c r="E4" t="s">
        <v>63</v>
      </c>
    </row>
    <row r="5" spans="1:5" ht="15" customHeight="1" x14ac:dyDescent="0.25">
      <c r="A5" s="37" t="s">
        <v>32</v>
      </c>
      <c r="B5" s="34" t="s">
        <v>12</v>
      </c>
      <c r="C5" s="39">
        <v>2657</v>
      </c>
      <c r="D5" s="34">
        <v>2025</v>
      </c>
      <c r="E5" t="s">
        <v>63</v>
      </c>
    </row>
    <row r="6" spans="1:5" ht="15" customHeight="1" x14ac:dyDescent="0.25">
      <c r="A6" s="37" t="s">
        <v>32</v>
      </c>
      <c r="B6" s="34" t="s">
        <v>2</v>
      </c>
      <c r="C6" s="39">
        <v>2217</v>
      </c>
      <c r="D6" s="34">
        <v>2025</v>
      </c>
      <c r="E6" t="s">
        <v>63</v>
      </c>
    </row>
    <row r="7" spans="1:5" ht="15" customHeight="1" x14ac:dyDescent="0.25">
      <c r="A7" s="37" t="s">
        <v>32</v>
      </c>
      <c r="B7" s="34" t="s">
        <v>33</v>
      </c>
      <c r="C7" s="40">
        <v>6903</v>
      </c>
      <c r="D7" s="34">
        <v>2025</v>
      </c>
      <c r="E7" t="s">
        <v>63</v>
      </c>
    </row>
    <row r="8" spans="1:5" ht="15" customHeight="1" x14ac:dyDescent="0.25">
      <c r="A8" s="37" t="s">
        <v>38</v>
      </c>
      <c r="B8" s="41" t="s">
        <v>4</v>
      </c>
      <c r="C8" s="40">
        <v>1931</v>
      </c>
      <c r="D8" s="34">
        <v>2025</v>
      </c>
      <c r="E8" t="s">
        <v>63</v>
      </c>
    </row>
    <row r="9" spans="1:5" ht="15" customHeight="1" x14ac:dyDescent="0.25">
      <c r="A9" s="37" t="s">
        <v>38</v>
      </c>
      <c r="B9" s="41" t="s">
        <v>5</v>
      </c>
      <c r="C9" s="40">
        <v>125</v>
      </c>
      <c r="D9" s="34">
        <v>2025</v>
      </c>
      <c r="E9" t="s">
        <v>63</v>
      </c>
    </row>
    <row r="10" spans="1:5" ht="15" customHeight="1" x14ac:dyDescent="0.25">
      <c r="A10" s="37" t="s">
        <v>38</v>
      </c>
      <c r="B10" s="41" t="s">
        <v>14</v>
      </c>
      <c r="C10" s="40">
        <v>100</v>
      </c>
      <c r="D10" s="34">
        <v>2025</v>
      </c>
      <c r="E10" t="s">
        <v>63</v>
      </c>
    </row>
    <row r="11" spans="1:5" ht="15" customHeight="1" x14ac:dyDescent="0.25">
      <c r="A11" s="37" t="s">
        <v>38</v>
      </c>
      <c r="B11" s="41" t="s">
        <v>33</v>
      </c>
      <c r="C11" s="75">
        <v>2156</v>
      </c>
      <c r="D11" s="34">
        <v>2025</v>
      </c>
      <c r="E11" t="s">
        <v>63</v>
      </c>
    </row>
    <row r="12" spans="1:5" ht="15" customHeight="1" x14ac:dyDescent="0.25">
      <c r="A12" s="37" t="s">
        <v>39</v>
      </c>
      <c r="B12" s="41" t="s">
        <v>40</v>
      </c>
      <c r="C12" s="40">
        <v>5</v>
      </c>
      <c r="D12" s="34">
        <v>2025</v>
      </c>
      <c r="E12" t="s">
        <v>63</v>
      </c>
    </row>
    <row r="13" spans="1:5" ht="15" customHeight="1" x14ac:dyDescent="0.25">
      <c r="A13" s="37" t="s">
        <v>39</v>
      </c>
      <c r="B13" s="41" t="s">
        <v>41</v>
      </c>
      <c r="C13" s="40">
        <v>1</v>
      </c>
      <c r="D13" s="34">
        <v>2025</v>
      </c>
      <c r="E13" t="s">
        <v>63</v>
      </c>
    </row>
    <row r="14" spans="1:5" ht="15" customHeight="1" x14ac:dyDescent="0.25">
      <c r="A14" s="37" t="s">
        <v>42</v>
      </c>
      <c r="B14" s="41" t="s">
        <v>43</v>
      </c>
      <c r="C14" s="40">
        <v>14710</v>
      </c>
      <c r="D14" s="34">
        <v>2025</v>
      </c>
      <c r="E14" t="s">
        <v>63</v>
      </c>
    </row>
    <row r="15" spans="1:5" ht="15" customHeight="1" x14ac:dyDescent="0.25">
      <c r="A15" s="37" t="s">
        <v>42</v>
      </c>
      <c r="B15" s="41" t="s">
        <v>8</v>
      </c>
      <c r="C15" s="40">
        <v>154462</v>
      </c>
      <c r="D15" s="34">
        <v>2025</v>
      </c>
      <c r="E15" t="s">
        <v>63</v>
      </c>
    </row>
    <row r="16" spans="1:5" ht="15" customHeight="1" x14ac:dyDescent="0.25">
      <c r="A16" s="37" t="s">
        <v>42</v>
      </c>
      <c r="B16" s="41" t="s">
        <v>33</v>
      </c>
      <c r="C16" s="80">
        <v>169172</v>
      </c>
      <c r="D16" s="34">
        <v>2025</v>
      </c>
      <c r="E16" t="s">
        <v>63</v>
      </c>
    </row>
    <row r="17" spans="1:5" ht="15" customHeight="1" x14ac:dyDescent="0.25">
      <c r="A17" s="37" t="s">
        <v>44</v>
      </c>
      <c r="B17" s="41" t="s">
        <v>48</v>
      </c>
      <c r="C17" s="72">
        <v>401</v>
      </c>
      <c r="D17" s="34">
        <v>2025</v>
      </c>
      <c r="E17" t="s">
        <v>63</v>
      </c>
    </row>
    <row r="18" spans="1:5" ht="15" customHeight="1" x14ac:dyDescent="0.25">
      <c r="A18" s="37" t="s">
        <v>44</v>
      </c>
      <c r="B18" s="41" t="s">
        <v>30</v>
      </c>
      <c r="C18" s="72">
        <v>403</v>
      </c>
      <c r="D18" s="34">
        <v>2025</v>
      </c>
      <c r="E18" t="s">
        <v>63</v>
      </c>
    </row>
    <row r="19" spans="1:5" ht="15" customHeight="1" x14ac:dyDescent="0.25">
      <c r="A19" s="37" t="s">
        <v>45</v>
      </c>
      <c r="B19" s="41" t="s">
        <v>17</v>
      </c>
      <c r="C19" s="68">
        <v>87</v>
      </c>
      <c r="D19" s="34">
        <v>2025</v>
      </c>
      <c r="E19" t="s">
        <v>63</v>
      </c>
    </row>
    <row r="20" spans="1:5" ht="15" customHeight="1" x14ac:dyDescent="0.25">
      <c r="A20" s="37" t="s">
        <v>46</v>
      </c>
      <c r="B20" s="41" t="s">
        <v>47</v>
      </c>
      <c r="C20" s="68">
        <v>1835</v>
      </c>
      <c r="D20" s="34">
        <v>2025</v>
      </c>
      <c r="E20" t="s">
        <v>63</v>
      </c>
    </row>
    <row r="21" spans="1:5" ht="15" customHeight="1" x14ac:dyDescent="0.25">
      <c r="A21" s="37"/>
      <c r="B21" s="41"/>
      <c r="C21" s="68"/>
      <c r="D21" s="34"/>
    </row>
    <row r="22" spans="1:5" ht="15" customHeight="1" x14ac:dyDescent="0.25">
      <c r="A22" s="34" t="s">
        <v>34</v>
      </c>
      <c r="B22" s="37" t="s">
        <v>66</v>
      </c>
      <c r="C22" s="68"/>
      <c r="D22" s="34">
        <v>2025</v>
      </c>
      <c r="E22" t="s">
        <v>63</v>
      </c>
    </row>
    <row r="23" spans="1:5" ht="15" customHeight="1" x14ac:dyDescent="0.25">
      <c r="A23" s="37" t="s">
        <v>44</v>
      </c>
      <c r="B23" s="78" t="s">
        <v>67</v>
      </c>
      <c r="C23" s="81">
        <v>39.409999999999997</v>
      </c>
      <c r="D23" s="34">
        <v>2025</v>
      </c>
      <c r="E23" t="s">
        <v>63</v>
      </c>
    </row>
    <row r="24" spans="1:5" ht="15" customHeight="1" x14ac:dyDescent="0.25">
      <c r="A24" s="37" t="s">
        <v>44</v>
      </c>
      <c r="B24" s="78" t="s">
        <v>68</v>
      </c>
      <c r="C24" s="82">
        <v>2483</v>
      </c>
      <c r="D24" s="34">
        <v>2025</v>
      </c>
      <c r="E24" t="s">
        <v>63</v>
      </c>
    </row>
    <row r="25" spans="1:5" ht="15" customHeight="1" x14ac:dyDescent="0.25">
      <c r="A25" s="37" t="s">
        <v>44</v>
      </c>
      <c r="B25" s="78" t="s">
        <v>69</v>
      </c>
      <c r="C25" s="81">
        <v>6.16</v>
      </c>
      <c r="D25" s="34">
        <v>2025</v>
      </c>
      <c r="E25" t="s">
        <v>63</v>
      </c>
    </row>
    <row r="26" spans="1:5" ht="15" customHeight="1" x14ac:dyDescent="0.25">
      <c r="A26" s="37" t="s">
        <v>44</v>
      </c>
      <c r="B26" s="78" t="s">
        <v>70</v>
      </c>
      <c r="C26" s="81">
        <v>8.57</v>
      </c>
      <c r="D26" s="34">
        <v>2025</v>
      </c>
      <c r="E26" t="s">
        <v>63</v>
      </c>
    </row>
    <row r="27" spans="1:5" ht="15" customHeight="1" x14ac:dyDescent="0.25">
      <c r="A27" s="37" t="s">
        <v>44</v>
      </c>
      <c r="B27" s="78" t="s">
        <v>71</v>
      </c>
      <c r="C27" s="82">
        <v>20</v>
      </c>
      <c r="D27" s="34">
        <v>2025</v>
      </c>
      <c r="E27" t="s">
        <v>63</v>
      </c>
    </row>
    <row r="28" spans="1:5" ht="15" customHeight="1" x14ac:dyDescent="0.25">
      <c r="A28" s="37" t="s">
        <v>44</v>
      </c>
      <c r="B28" s="78" t="s">
        <v>72</v>
      </c>
      <c r="C28" s="81">
        <v>4.96</v>
      </c>
      <c r="D28" s="34">
        <v>2025</v>
      </c>
      <c r="E28" t="s">
        <v>63</v>
      </c>
    </row>
    <row r="29" spans="1:5" ht="15" customHeight="1" x14ac:dyDescent="0.25">
      <c r="A29" s="37"/>
      <c r="B29" s="41"/>
      <c r="C29" s="68"/>
      <c r="D29" s="34"/>
    </row>
    <row r="30" spans="1:5" ht="15" customHeight="1" x14ac:dyDescent="0.25">
      <c r="A30" s="59" t="s">
        <v>29</v>
      </c>
      <c r="B30" s="34" t="s">
        <v>51</v>
      </c>
      <c r="C30" s="70">
        <v>121280499.93000001</v>
      </c>
      <c r="D30" s="34">
        <v>2025</v>
      </c>
      <c r="E30" t="s">
        <v>63</v>
      </c>
    </row>
    <row r="31" spans="1:5" ht="15" customHeight="1" x14ac:dyDescent="0.25">
      <c r="A31" s="59" t="s">
        <v>29</v>
      </c>
      <c r="B31" s="34" t="s">
        <v>52</v>
      </c>
      <c r="C31" s="70">
        <v>22050415.010000002</v>
      </c>
      <c r="D31" s="34">
        <v>2025</v>
      </c>
      <c r="E31" t="s">
        <v>63</v>
      </c>
    </row>
    <row r="32" spans="1:5" ht="15" customHeight="1" x14ac:dyDescent="0.25">
      <c r="A32" s="59" t="s">
        <v>29</v>
      </c>
      <c r="B32" s="34" t="s">
        <v>53</v>
      </c>
      <c r="C32" s="70">
        <v>17998661.059999999</v>
      </c>
      <c r="D32" s="34">
        <v>2025</v>
      </c>
      <c r="E32" t="s">
        <v>63</v>
      </c>
    </row>
    <row r="33" spans="1:5" ht="15" customHeight="1" x14ac:dyDescent="0.25">
      <c r="A33" s="59" t="s">
        <v>29</v>
      </c>
      <c r="B33" s="34" t="s">
        <v>54</v>
      </c>
      <c r="C33" s="70"/>
      <c r="D33" s="34">
        <v>2025</v>
      </c>
      <c r="E33" t="s">
        <v>63</v>
      </c>
    </row>
    <row r="34" spans="1:5" ht="15" customHeight="1" x14ac:dyDescent="0.25">
      <c r="A34" s="59" t="s">
        <v>29</v>
      </c>
      <c r="B34" s="34" t="s">
        <v>55</v>
      </c>
      <c r="C34" s="70"/>
      <c r="D34" s="34">
        <v>2025</v>
      </c>
      <c r="E34" t="s">
        <v>63</v>
      </c>
    </row>
    <row r="35" spans="1:5" ht="15" customHeight="1" x14ac:dyDescent="0.25">
      <c r="A35" s="59" t="s">
        <v>29</v>
      </c>
      <c r="B35" s="34" t="s">
        <v>62</v>
      </c>
      <c r="C35" s="70">
        <v>100935268.65000001</v>
      </c>
      <c r="D35" s="34">
        <v>2025</v>
      </c>
      <c r="E35" t="s">
        <v>63</v>
      </c>
    </row>
    <row r="36" spans="1:5" ht="15" customHeight="1" x14ac:dyDescent="0.25">
      <c r="A36" s="59" t="s">
        <v>29</v>
      </c>
      <c r="B36" s="34" t="s">
        <v>56</v>
      </c>
      <c r="C36" s="70">
        <v>160000</v>
      </c>
      <c r="D36" s="34">
        <v>2025</v>
      </c>
      <c r="E36" t="s">
        <v>63</v>
      </c>
    </row>
    <row r="37" spans="1:5" ht="15" customHeight="1" x14ac:dyDescent="0.25">
      <c r="A37" s="60" t="s">
        <v>65</v>
      </c>
      <c r="B37" s="34"/>
      <c r="C37" s="70">
        <v>262424844.65000001</v>
      </c>
      <c r="D37" s="83"/>
      <c r="E37" s="59"/>
    </row>
    <row r="38" spans="1:5" ht="15" customHeight="1" x14ac:dyDescent="0.25">
      <c r="A38" s="60"/>
      <c r="B38" s="34"/>
      <c r="C38" s="70"/>
      <c r="D38" s="83"/>
      <c r="E38" s="59"/>
    </row>
    <row r="39" spans="1:5" ht="15" customHeight="1" x14ac:dyDescent="0.25">
      <c r="A39" s="37" t="s">
        <v>32</v>
      </c>
      <c r="B39" s="38" t="s">
        <v>11</v>
      </c>
      <c r="C39" s="39"/>
      <c r="D39" s="34">
        <v>2024</v>
      </c>
      <c r="E39" t="s">
        <v>63</v>
      </c>
    </row>
    <row r="40" spans="1:5" ht="15" customHeight="1" x14ac:dyDescent="0.25">
      <c r="A40" s="37" t="s">
        <v>32</v>
      </c>
      <c r="B40" s="34" t="s">
        <v>1</v>
      </c>
      <c r="C40" s="39"/>
      <c r="D40" s="34">
        <v>2024</v>
      </c>
      <c r="E40" t="s">
        <v>63</v>
      </c>
    </row>
    <row r="41" spans="1:5" ht="15" customHeight="1" x14ac:dyDescent="0.25">
      <c r="A41" s="37" t="s">
        <v>32</v>
      </c>
      <c r="B41" s="34" t="s">
        <v>19</v>
      </c>
      <c r="C41" s="39">
        <v>2169</v>
      </c>
      <c r="D41" s="34">
        <v>2024</v>
      </c>
      <c r="E41" t="s">
        <v>63</v>
      </c>
    </row>
    <row r="42" spans="1:5" ht="15" customHeight="1" x14ac:dyDescent="0.25">
      <c r="A42" s="37" t="s">
        <v>32</v>
      </c>
      <c r="B42" s="34" t="s">
        <v>12</v>
      </c>
      <c r="C42" s="39">
        <v>2788</v>
      </c>
      <c r="D42" s="34">
        <v>2024</v>
      </c>
      <c r="E42" t="s">
        <v>63</v>
      </c>
    </row>
    <row r="43" spans="1:5" ht="15" customHeight="1" x14ac:dyDescent="0.25">
      <c r="A43" s="37" t="s">
        <v>32</v>
      </c>
      <c r="B43" s="34" t="s">
        <v>2</v>
      </c>
      <c r="C43" s="39">
        <v>3111</v>
      </c>
      <c r="D43" s="34">
        <v>2024</v>
      </c>
      <c r="E43" t="s">
        <v>63</v>
      </c>
    </row>
    <row r="44" spans="1:5" ht="15" customHeight="1" x14ac:dyDescent="0.25">
      <c r="A44" s="37" t="s">
        <v>32</v>
      </c>
      <c r="B44" s="34" t="s">
        <v>33</v>
      </c>
      <c r="C44" s="40">
        <f>SUM(C41:C43)</f>
        <v>8068</v>
      </c>
      <c r="D44" s="34">
        <v>2024</v>
      </c>
      <c r="E44" t="s">
        <v>63</v>
      </c>
    </row>
    <row r="45" spans="1:5" x14ac:dyDescent="0.25">
      <c r="A45" s="37" t="s">
        <v>38</v>
      </c>
      <c r="B45" s="41" t="s">
        <v>4</v>
      </c>
      <c r="C45" s="71">
        <v>2858</v>
      </c>
      <c r="D45" s="34">
        <v>2024</v>
      </c>
      <c r="E45" t="s">
        <v>63</v>
      </c>
    </row>
    <row r="46" spans="1:5" x14ac:dyDescent="0.25">
      <c r="A46" s="37" t="s">
        <v>38</v>
      </c>
      <c r="B46" s="41" t="s">
        <v>5</v>
      </c>
      <c r="C46" s="71">
        <v>151</v>
      </c>
      <c r="D46" s="34">
        <v>2024</v>
      </c>
      <c r="E46" t="s">
        <v>63</v>
      </c>
    </row>
    <row r="47" spans="1:5" x14ac:dyDescent="0.25">
      <c r="A47" s="37" t="s">
        <v>38</v>
      </c>
      <c r="B47" s="41" t="s">
        <v>14</v>
      </c>
      <c r="C47" s="71">
        <v>81</v>
      </c>
      <c r="D47" s="34">
        <v>2024</v>
      </c>
      <c r="E47" t="s">
        <v>63</v>
      </c>
    </row>
    <row r="48" spans="1:5" x14ac:dyDescent="0.25">
      <c r="A48" s="37" t="s">
        <v>38</v>
      </c>
      <c r="B48" s="41" t="s">
        <v>33</v>
      </c>
      <c r="C48" s="40">
        <f>SUM(C45:C47)</f>
        <v>3090</v>
      </c>
      <c r="D48" s="34">
        <v>2024</v>
      </c>
      <c r="E48" t="s">
        <v>63</v>
      </c>
    </row>
    <row r="49" spans="1:5" x14ac:dyDescent="0.25">
      <c r="A49" s="37" t="s">
        <v>39</v>
      </c>
      <c r="B49" s="41" t="s">
        <v>40</v>
      </c>
      <c r="C49" s="40">
        <v>0</v>
      </c>
      <c r="D49" s="34">
        <v>2024</v>
      </c>
      <c r="E49" t="s">
        <v>63</v>
      </c>
    </row>
    <row r="50" spans="1:5" x14ac:dyDescent="0.25">
      <c r="A50" s="37" t="s">
        <v>39</v>
      </c>
      <c r="B50" s="41" t="s">
        <v>41</v>
      </c>
      <c r="C50" s="40">
        <v>0</v>
      </c>
      <c r="D50" s="34">
        <v>2024</v>
      </c>
      <c r="E50" t="s">
        <v>63</v>
      </c>
    </row>
    <row r="51" spans="1:5" x14ac:dyDescent="0.25">
      <c r="A51" s="37" t="s">
        <v>42</v>
      </c>
      <c r="B51" s="41" t="s">
        <v>43</v>
      </c>
      <c r="C51" s="40">
        <v>11809</v>
      </c>
      <c r="D51" s="34">
        <v>2024</v>
      </c>
      <c r="E51" t="s">
        <v>63</v>
      </c>
    </row>
    <row r="52" spans="1:5" x14ac:dyDescent="0.25">
      <c r="A52" s="37" t="s">
        <v>42</v>
      </c>
      <c r="B52" s="41" t="s">
        <v>8</v>
      </c>
      <c r="C52" s="40">
        <v>176430</v>
      </c>
      <c r="D52" s="34">
        <v>2024</v>
      </c>
      <c r="E52" t="s">
        <v>63</v>
      </c>
    </row>
    <row r="53" spans="1:5" x14ac:dyDescent="0.25">
      <c r="A53" s="37" t="s">
        <v>42</v>
      </c>
      <c r="B53" s="41" t="s">
        <v>33</v>
      </c>
      <c r="C53" s="68">
        <f>SUM(C51:C52)</f>
        <v>188239</v>
      </c>
      <c r="D53" s="34">
        <v>2024</v>
      </c>
      <c r="E53" t="s">
        <v>63</v>
      </c>
    </row>
    <row r="54" spans="1:5" x14ac:dyDescent="0.25">
      <c r="A54" s="37" t="s">
        <v>44</v>
      </c>
      <c r="B54" s="41" t="s">
        <v>48</v>
      </c>
      <c r="C54" s="72">
        <v>334</v>
      </c>
      <c r="D54" s="34">
        <v>2024</v>
      </c>
      <c r="E54" t="s">
        <v>63</v>
      </c>
    </row>
    <row r="55" spans="1:5" x14ac:dyDescent="0.25">
      <c r="A55" s="37" t="s">
        <v>44</v>
      </c>
      <c r="B55" s="41" t="s">
        <v>30</v>
      </c>
      <c r="C55" s="72">
        <v>329</v>
      </c>
      <c r="D55" s="34">
        <v>2024</v>
      </c>
      <c r="E55" t="s">
        <v>63</v>
      </c>
    </row>
    <row r="56" spans="1:5" x14ac:dyDescent="0.25">
      <c r="A56" s="37" t="s">
        <v>45</v>
      </c>
      <c r="B56" s="41" t="s">
        <v>17</v>
      </c>
      <c r="C56" s="73">
        <v>132</v>
      </c>
      <c r="D56" s="34">
        <v>2024</v>
      </c>
      <c r="E56" t="s">
        <v>63</v>
      </c>
    </row>
    <row r="57" spans="1:5" x14ac:dyDescent="0.25">
      <c r="A57" s="37" t="s">
        <v>46</v>
      </c>
      <c r="B57" s="41" t="s">
        <v>47</v>
      </c>
      <c r="C57" s="74">
        <v>1520</v>
      </c>
      <c r="D57" s="34">
        <v>2024</v>
      </c>
      <c r="E57" t="s">
        <v>63</v>
      </c>
    </row>
    <row r="58" spans="1:5" x14ac:dyDescent="0.25">
      <c r="A58" s="37"/>
      <c r="B58" s="41"/>
      <c r="C58" s="68"/>
      <c r="D58" s="34"/>
    </row>
    <row r="59" spans="1:5" x14ac:dyDescent="0.25">
      <c r="A59" s="34" t="s">
        <v>34</v>
      </c>
      <c r="B59" s="37" t="s">
        <v>66</v>
      </c>
      <c r="C59" s="68" t="s">
        <v>73</v>
      </c>
      <c r="D59" s="34">
        <v>2024</v>
      </c>
      <c r="E59" t="s">
        <v>63</v>
      </c>
    </row>
    <row r="60" spans="1:5" ht="15.75" x14ac:dyDescent="0.25">
      <c r="A60" s="37" t="s">
        <v>44</v>
      </c>
      <c r="B60" s="78" t="s">
        <v>67</v>
      </c>
      <c r="C60" s="79">
        <v>53.6</v>
      </c>
      <c r="D60" s="34">
        <v>2024</v>
      </c>
      <c r="E60" t="s">
        <v>63</v>
      </c>
    </row>
    <row r="61" spans="1:5" ht="15.75" x14ac:dyDescent="0.25">
      <c r="A61" s="37" t="s">
        <v>44</v>
      </c>
      <c r="B61" s="78" t="s">
        <v>68</v>
      </c>
      <c r="C61" s="68">
        <v>2026</v>
      </c>
      <c r="D61" s="34">
        <v>2024</v>
      </c>
      <c r="E61" t="s">
        <v>63</v>
      </c>
    </row>
    <row r="62" spans="1:5" ht="15.75" x14ac:dyDescent="0.25">
      <c r="A62" s="37" t="s">
        <v>44</v>
      </c>
      <c r="B62" s="78" t="s">
        <v>69</v>
      </c>
      <c r="C62" s="79">
        <v>6.16</v>
      </c>
      <c r="D62" s="34">
        <v>2024</v>
      </c>
      <c r="E62" t="s">
        <v>63</v>
      </c>
    </row>
    <row r="63" spans="1:5" ht="15.75" x14ac:dyDescent="0.25">
      <c r="A63" s="37" t="s">
        <v>44</v>
      </c>
      <c r="B63" s="78" t="s">
        <v>70</v>
      </c>
      <c r="C63" s="68">
        <v>7</v>
      </c>
      <c r="D63" s="34">
        <v>2024</v>
      </c>
      <c r="E63" t="s">
        <v>63</v>
      </c>
    </row>
    <row r="64" spans="1:5" ht="15.75" x14ac:dyDescent="0.25">
      <c r="A64" s="37" t="s">
        <v>44</v>
      </c>
      <c r="B64" s="78" t="s">
        <v>71</v>
      </c>
      <c r="C64" s="68">
        <v>19</v>
      </c>
      <c r="D64" s="34">
        <v>2024</v>
      </c>
      <c r="E64" t="s">
        <v>63</v>
      </c>
    </row>
    <row r="65" spans="1:5" ht="15.75" x14ac:dyDescent="0.25">
      <c r="A65" s="37" t="s">
        <v>44</v>
      </c>
      <c r="B65" s="78" t="s">
        <v>72</v>
      </c>
      <c r="C65" s="79">
        <v>5.78</v>
      </c>
      <c r="D65" s="34">
        <v>2024</v>
      </c>
      <c r="E65" t="s">
        <v>63</v>
      </c>
    </row>
    <row r="66" spans="1:5" x14ac:dyDescent="0.25">
      <c r="A66" s="37"/>
      <c r="B66" s="41"/>
      <c r="C66" s="68"/>
      <c r="D66" s="34"/>
    </row>
    <row r="67" spans="1:5" x14ac:dyDescent="0.25">
      <c r="A67" s="60" t="s">
        <v>29</v>
      </c>
      <c r="B67" s="34" t="s">
        <v>51</v>
      </c>
      <c r="C67" s="76">
        <v>92506887.329999998</v>
      </c>
      <c r="D67" s="34">
        <v>2024</v>
      </c>
      <c r="E67" t="s">
        <v>63</v>
      </c>
    </row>
    <row r="68" spans="1:5" x14ac:dyDescent="0.25">
      <c r="A68" s="60" t="s">
        <v>29</v>
      </c>
      <c r="B68" s="34" t="s">
        <v>52</v>
      </c>
      <c r="C68" s="76">
        <v>26659825.73</v>
      </c>
      <c r="D68" s="34">
        <v>2024</v>
      </c>
      <c r="E68" t="s">
        <v>63</v>
      </c>
    </row>
    <row r="69" spans="1:5" x14ac:dyDescent="0.25">
      <c r="A69" s="60" t="s">
        <v>29</v>
      </c>
      <c r="B69" s="34" t="s">
        <v>53</v>
      </c>
      <c r="C69" s="76">
        <v>18617654.449999999</v>
      </c>
      <c r="D69" s="34">
        <v>2024</v>
      </c>
      <c r="E69" t="s">
        <v>63</v>
      </c>
    </row>
    <row r="70" spans="1:5" x14ac:dyDescent="0.25">
      <c r="A70" s="60" t="s">
        <v>29</v>
      </c>
      <c r="B70" s="34" t="s">
        <v>54</v>
      </c>
      <c r="C70" s="76">
        <v>447869.27</v>
      </c>
      <c r="D70" s="34">
        <v>2024</v>
      </c>
      <c r="E70" t="s">
        <v>63</v>
      </c>
    </row>
    <row r="71" spans="1:5" x14ac:dyDescent="0.25">
      <c r="A71" s="60" t="s">
        <v>29</v>
      </c>
      <c r="B71" s="34" t="s">
        <v>55</v>
      </c>
      <c r="C71" s="76">
        <v>163350</v>
      </c>
      <c r="D71" s="34">
        <v>2024</v>
      </c>
      <c r="E71" t="s">
        <v>63</v>
      </c>
    </row>
    <row r="72" spans="1:5" x14ac:dyDescent="0.25">
      <c r="A72" s="60" t="s">
        <v>29</v>
      </c>
      <c r="B72" s="34" t="s">
        <v>62</v>
      </c>
      <c r="C72" s="76">
        <v>115532957.45</v>
      </c>
      <c r="D72" s="34">
        <v>2024</v>
      </c>
      <c r="E72" t="s">
        <v>63</v>
      </c>
    </row>
    <row r="73" spans="1:5" x14ac:dyDescent="0.25">
      <c r="A73" s="60" t="s">
        <v>29</v>
      </c>
      <c r="B73" s="34" t="s">
        <v>56</v>
      </c>
      <c r="C73" s="76">
        <v>240000</v>
      </c>
      <c r="D73" s="34">
        <v>2024</v>
      </c>
      <c r="E73" t="s">
        <v>63</v>
      </c>
    </row>
    <row r="74" spans="1:5" x14ac:dyDescent="0.25">
      <c r="A74" s="60" t="s">
        <v>29</v>
      </c>
      <c r="B74" s="34" t="s">
        <v>65</v>
      </c>
      <c r="C74" s="76">
        <f>SUM(C67:C73)</f>
        <v>254168544.23000002</v>
      </c>
      <c r="D74" s="34">
        <v>2024</v>
      </c>
      <c r="E74" t="s">
        <v>63</v>
      </c>
    </row>
    <row r="76" spans="1:5" ht="15" customHeight="1" x14ac:dyDescent="0.25">
      <c r="A76" s="37" t="s">
        <v>32</v>
      </c>
      <c r="B76" s="38" t="s">
        <v>11</v>
      </c>
      <c r="C76" s="39">
        <v>22063</v>
      </c>
      <c r="D76" s="34">
        <v>2023</v>
      </c>
      <c r="E76" t="s">
        <v>63</v>
      </c>
    </row>
    <row r="77" spans="1:5" ht="15" customHeight="1" x14ac:dyDescent="0.25">
      <c r="A77" s="37" t="s">
        <v>32</v>
      </c>
      <c r="B77" s="34" t="s">
        <v>1</v>
      </c>
      <c r="C77" s="40">
        <v>65</v>
      </c>
      <c r="D77" s="34">
        <v>2023</v>
      </c>
      <c r="E77" t="s">
        <v>63</v>
      </c>
    </row>
    <row r="78" spans="1:5" ht="15" customHeight="1" x14ac:dyDescent="0.25">
      <c r="A78" s="37" t="s">
        <v>32</v>
      </c>
      <c r="B78" s="34" t="s">
        <v>19</v>
      </c>
      <c r="C78" s="39">
        <v>1775</v>
      </c>
      <c r="D78" s="34">
        <v>2023</v>
      </c>
      <c r="E78" t="s">
        <v>63</v>
      </c>
    </row>
    <row r="79" spans="1:5" ht="15" customHeight="1" x14ac:dyDescent="0.25">
      <c r="A79" s="37" t="s">
        <v>32</v>
      </c>
      <c r="B79" s="34" t="s">
        <v>12</v>
      </c>
      <c r="C79" s="39">
        <v>3039</v>
      </c>
      <c r="D79" s="34">
        <v>2023</v>
      </c>
      <c r="E79" t="s">
        <v>63</v>
      </c>
    </row>
    <row r="80" spans="1:5" ht="15" customHeight="1" x14ac:dyDescent="0.25">
      <c r="A80" s="37" t="s">
        <v>32</v>
      </c>
      <c r="B80" s="34" t="s">
        <v>2</v>
      </c>
      <c r="C80" s="39">
        <v>2072</v>
      </c>
      <c r="D80" s="34">
        <v>2023</v>
      </c>
      <c r="E80" t="s">
        <v>63</v>
      </c>
    </row>
    <row r="81" spans="1:5" ht="15" customHeight="1" x14ac:dyDescent="0.25">
      <c r="A81" s="37" t="s">
        <v>32</v>
      </c>
      <c r="B81" s="34" t="s">
        <v>33</v>
      </c>
      <c r="C81" s="40">
        <f>SUM(C76:C80)</f>
        <v>29014</v>
      </c>
      <c r="D81" s="34">
        <v>2023</v>
      </c>
      <c r="E81" t="s">
        <v>63</v>
      </c>
    </row>
    <row r="82" spans="1:5" ht="15" customHeight="1" x14ac:dyDescent="0.25">
      <c r="A82" s="37" t="s">
        <v>38</v>
      </c>
      <c r="B82" s="41" t="s">
        <v>4</v>
      </c>
      <c r="C82" s="40">
        <v>3208</v>
      </c>
      <c r="D82" s="34">
        <v>2023</v>
      </c>
      <c r="E82" t="s">
        <v>63</v>
      </c>
    </row>
    <row r="83" spans="1:5" ht="15" customHeight="1" x14ac:dyDescent="0.25">
      <c r="A83" s="37" t="s">
        <v>38</v>
      </c>
      <c r="B83" s="41" t="s">
        <v>5</v>
      </c>
      <c r="C83" s="40">
        <v>139</v>
      </c>
      <c r="D83" s="34">
        <v>2023</v>
      </c>
      <c r="E83" t="s">
        <v>63</v>
      </c>
    </row>
    <row r="84" spans="1:5" ht="15" customHeight="1" x14ac:dyDescent="0.25">
      <c r="A84" s="37" t="s">
        <v>38</v>
      </c>
      <c r="B84" s="41" t="s">
        <v>14</v>
      </c>
      <c r="C84" s="40">
        <v>73</v>
      </c>
      <c r="D84" s="34">
        <v>2023</v>
      </c>
      <c r="E84" t="s">
        <v>63</v>
      </c>
    </row>
    <row r="85" spans="1:5" ht="15" customHeight="1" x14ac:dyDescent="0.25">
      <c r="A85" s="37" t="s">
        <v>38</v>
      </c>
      <c r="B85" s="41" t="s">
        <v>33</v>
      </c>
      <c r="C85" s="40">
        <f>SUM(C82:C84)</f>
        <v>3420</v>
      </c>
      <c r="D85" s="34">
        <v>2023</v>
      </c>
      <c r="E85" t="s">
        <v>63</v>
      </c>
    </row>
    <row r="86" spans="1:5" ht="15" customHeight="1" x14ac:dyDescent="0.25">
      <c r="A86" s="37" t="s">
        <v>39</v>
      </c>
      <c r="B86" s="41" t="s">
        <v>40</v>
      </c>
      <c r="C86" s="40">
        <v>1</v>
      </c>
      <c r="D86" s="34">
        <v>2023</v>
      </c>
      <c r="E86" t="s">
        <v>63</v>
      </c>
    </row>
    <row r="87" spans="1:5" ht="15" customHeight="1" x14ac:dyDescent="0.25">
      <c r="A87" s="37" t="s">
        <v>39</v>
      </c>
      <c r="B87" s="41" t="s">
        <v>41</v>
      </c>
      <c r="C87" s="40">
        <v>0</v>
      </c>
      <c r="D87" s="34">
        <v>2023</v>
      </c>
      <c r="E87" t="s">
        <v>63</v>
      </c>
    </row>
    <row r="88" spans="1:5" ht="15" customHeight="1" x14ac:dyDescent="0.25">
      <c r="A88" s="37" t="s">
        <v>42</v>
      </c>
      <c r="B88" s="41" t="s">
        <v>43</v>
      </c>
      <c r="C88" s="40">
        <v>20442</v>
      </c>
      <c r="D88" s="34">
        <v>2023</v>
      </c>
      <c r="E88" t="s">
        <v>63</v>
      </c>
    </row>
    <row r="89" spans="1:5" ht="15" customHeight="1" x14ac:dyDescent="0.25">
      <c r="A89" s="37" t="s">
        <v>42</v>
      </c>
      <c r="B89" s="41" t="s">
        <v>8</v>
      </c>
      <c r="C89" s="40">
        <v>190753</v>
      </c>
      <c r="D89" s="34">
        <v>2023</v>
      </c>
      <c r="E89" t="s">
        <v>63</v>
      </c>
    </row>
    <row r="90" spans="1:5" ht="15" customHeight="1" x14ac:dyDescent="0.25">
      <c r="A90" s="37" t="s">
        <v>42</v>
      </c>
      <c r="B90" s="41" t="s">
        <v>33</v>
      </c>
      <c r="C90" s="68">
        <f>SUM(C88:C89)</f>
        <v>211195</v>
      </c>
      <c r="D90" s="34">
        <v>2023</v>
      </c>
      <c r="E90" t="s">
        <v>63</v>
      </c>
    </row>
    <row r="91" spans="1:5" ht="15" customHeight="1" x14ac:dyDescent="0.25">
      <c r="A91" s="37" t="s">
        <v>44</v>
      </c>
      <c r="B91" s="41" t="s">
        <v>48</v>
      </c>
      <c r="C91" s="69">
        <v>348</v>
      </c>
      <c r="D91" s="34">
        <v>2023</v>
      </c>
      <c r="E91" t="s">
        <v>63</v>
      </c>
    </row>
    <row r="92" spans="1:5" ht="15" customHeight="1" x14ac:dyDescent="0.25">
      <c r="A92" s="37" t="s">
        <v>44</v>
      </c>
      <c r="B92" s="41" t="s">
        <v>30</v>
      </c>
      <c r="C92" s="69">
        <v>341</v>
      </c>
      <c r="D92" s="34">
        <v>2023</v>
      </c>
      <c r="E92" t="s">
        <v>63</v>
      </c>
    </row>
    <row r="93" spans="1:5" ht="15" customHeight="1" x14ac:dyDescent="0.25">
      <c r="A93" s="37" t="s">
        <v>45</v>
      </c>
      <c r="B93" s="41" t="s">
        <v>17</v>
      </c>
      <c r="C93" s="68">
        <v>148</v>
      </c>
      <c r="D93" s="34">
        <v>2023</v>
      </c>
      <c r="E93" t="s">
        <v>63</v>
      </c>
    </row>
    <row r="94" spans="1:5" ht="15" customHeight="1" x14ac:dyDescent="0.25">
      <c r="A94" s="37" t="s">
        <v>46</v>
      </c>
      <c r="B94" s="41" t="s">
        <v>47</v>
      </c>
      <c r="C94" s="68">
        <v>1474</v>
      </c>
      <c r="D94" s="34">
        <v>2023</v>
      </c>
      <c r="E94" t="s">
        <v>63</v>
      </c>
    </row>
    <row r="95" spans="1:5" ht="15" customHeight="1" x14ac:dyDescent="0.25"/>
    <row r="96" spans="1:5" ht="15" customHeight="1" x14ac:dyDescent="0.25">
      <c r="A96" s="34" t="s">
        <v>34</v>
      </c>
      <c r="B96" s="37" t="s">
        <v>66</v>
      </c>
      <c r="C96" s="68" t="s">
        <v>73</v>
      </c>
      <c r="D96" s="34">
        <v>2023</v>
      </c>
      <c r="E96" t="s">
        <v>63</v>
      </c>
    </row>
    <row r="97" spans="1:5" ht="15" customHeight="1" x14ac:dyDescent="0.25">
      <c r="A97" s="37" t="s">
        <v>44</v>
      </c>
      <c r="B97" s="78" t="s">
        <v>67</v>
      </c>
      <c r="C97" s="79">
        <v>55.8</v>
      </c>
      <c r="D97" s="34">
        <v>2023</v>
      </c>
      <c r="E97" t="s">
        <v>63</v>
      </c>
    </row>
    <row r="98" spans="1:5" ht="15" customHeight="1" x14ac:dyDescent="0.25">
      <c r="A98" s="37" t="s">
        <v>44</v>
      </c>
      <c r="B98" s="78" t="s">
        <v>68</v>
      </c>
      <c r="C98" s="68">
        <v>2211</v>
      </c>
      <c r="D98" s="34">
        <v>2023</v>
      </c>
      <c r="E98" t="s">
        <v>63</v>
      </c>
    </row>
    <row r="99" spans="1:5" ht="15" customHeight="1" x14ac:dyDescent="0.25">
      <c r="A99" s="37" t="s">
        <v>44</v>
      </c>
      <c r="B99" s="78" t="s">
        <v>69</v>
      </c>
      <c r="C99" s="79">
        <v>6.48</v>
      </c>
      <c r="D99" s="34">
        <v>2023</v>
      </c>
      <c r="E99" t="s">
        <v>63</v>
      </c>
    </row>
    <row r="100" spans="1:5" ht="15" customHeight="1" x14ac:dyDescent="0.25">
      <c r="A100" s="37" t="s">
        <v>44</v>
      </c>
      <c r="B100" s="78" t="s">
        <v>70</v>
      </c>
      <c r="C100" s="79">
        <v>7.25</v>
      </c>
      <c r="D100" s="34">
        <v>2023</v>
      </c>
      <c r="E100" t="s">
        <v>63</v>
      </c>
    </row>
    <row r="101" spans="1:5" ht="15" customHeight="1" x14ac:dyDescent="0.25">
      <c r="A101" s="37" t="s">
        <v>44</v>
      </c>
      <c r="B101" s="78" t="s">
        <v>71</v>
      </c>
      <c r="C101" s="68">
        <v>11</v>
      </c>
      <c r="D101" s="34">
        <v>2023</v>
      </c>
      <c r="E101" t="s">
        <v>63</v>
      </c>
    </row>
    <row r="102" spans="1:5" ht="15" customHeight="1" x14ac:dyDescent="0.25">
      <c r="A102" s="37" t="s">
        <v>44</v>
      </c>
      <c r="B102" s="78" t="s">
        <v>72</v>
      </c>
      <c r="C102" s="79">
        <v>3.22</v>
      </c>
      <c r="D102" s="34">
        <v>2023</v>
      </c>
      <c r="E102" t="s">
        <v>63</v>
      </c>
    </row>
    <row r="103" spans="1:5" ht="15" customHeight="1" x14ac:dyDescent="0.25"/>
    <row r="104" spans="1:5" ht="15" customHeight="1" x14ac:dyDescent="0.25">
      <c r="A104" s="59" t="s">
        <v>29</v>
      </c>
      <c r="B104" s="34" t="s">
        <v>51</v>
      </c>
      <c r="C104" s="70">
        <v>111520900.31999999</v>
      </c>
      <c r="D104" s="60">
        <v>2023</v>
      </c>
      <c r="E104" t="s">
        <v>63</v>
      </c>
    </row>
    <row r="105" spans="1:5" ht="15" customHeight="1" x14ac:dyDescent="0.25">
      <c r="A105" s="59" t="s">
        <v>29</v>
      </c>
      <c r="B105" s="34" t="s">
        <v>52</v>
      </c>
      <c r="C105" s="70">
        <v>39373787.420000002</v>
      </c>
      <c r="D105" s="60">
        <v>2023</v>
      </c>
      <c r="E105" t="s">
        <v>63</v>
      </c>
    </row>
    <row r="106" spans="1:5" ht="15" customHeight="1" x14ac:dyDescent="0.25">
      <c r="A106" s="59" t="s">
        <v>29</v>
      </c>
      <c r="B106" s="34" t="s">
        <v>53</v>
      </c>
      <c r="C106" s="70">
        <v>19620593.469999999</v>
      </c>
      <c r="D106" s="60">
        <v>2023</v>
      </c>
      <c r="E106" t="s">
        <v>63</v>
      </c>
    </row>
    <row r="107" spans="1:5" ht="15" customHeight="1" x14ac:dyDescent="0.25">
      <c r="A107" s="59" t="s">
        <v>29</v>
      </c>
      <c r="B107" s="34" t="s">
        <v>54</v>
      </c>
      <c r="C107" s="70"/>
      <c r="D107" s="60">
        <v>2023</v>
      </c>
      <c r="E107" t="s">
        <v>63</v>
      </c>
    </row>
    <row r="108" spans="1:5" ht="15" customHeight="1" x14ac:dyDescent="0.25">
      <c r="A108" s="59" t="s">
        <v>29</v>
      </c>
      <c r="B108" s="34" t="s">
        <v>55</v>
      </c>
      <c r="D108" s="60">
        <v>2023</v>
      </c>
      <c r="E108" t="s">
        <v>63</v>
      </c>
    </row>
    <row r="109" spans="1:5" ht="15" customHeight="1" x14ac:dyDescent="0.25">
      <c r="A109" s="59" t="s">
        <v>29</v>
      </c>
      <c r="B109" s="34" t="s">
        <v>62</v>
      </c>
      <c r="C109" s="70">
        <v>65552557.450000003</v>
      </c>
      <c r="D109" s="60">
        <v>2023</v>
      </c>
      <c r="E109" t="s">
        <v>63</v>
      </c>
    </row>
    <row r="110" spans="1:5" ht="15" customHeight="1" x14ac:dyDescent="0.25">
      <c r="A110" s="59" t="s">
        <v>29</v>
      </c>
      <c r="B110" s="34" t="s">
        <v>56</v>
      </c>
      <c r="C110" s="70">
        <v>640800</v>
      </c>
      <c r="D110" s="60">
        <v>2023</v>
      </c>
      <c r="E110" t="s">
        <v>63</v>
      </c>
    </row>
    <row r="111" spans="1:5" ht="15" customHeight="1" x14ac:dyDescent="0.25">
      <c r="A111" s="60" t="s">
        <v>29</v>
      </c>
      <c r="B111" s="34" t="s">
        <v>58</v>
      </c>
      <c r="C111" s="70">
        <f>SUM(C104:C110)</f>
        <v>236708638.66000003</v>
      </c>
      <c r="D111" s="60">
        <v>2023</v>
      </c>
      <c r="E111" s="34" t="s">
        <v>63</v>
      </c>
    </row>
    <row r="113" spans="1:5" ht="15" customHeight="1" x14ac:dyDescent="0.25">
      <c r="A113" s="37"/>
      <c r="B113" s="41"/>
      <c r="C113" s="68"/>
      <c r="D113" s="34"/>
    </row>
    <row r="114" spans="1:5" ht="15" customHeight="1" x14ac:dyDescent="0.25">
      <c r="A114" s="37" t="s">
        <v>32</v>
      </c>
      <c r="B114" s="38" t="s">
        <v>11</v>
      </c>
      <c r="C114" s="74">
        <v>21916</v>
      </c>
      <c r="D114" s="34">
        <v>2022</v>
      </c>
      <c r="E114" t="s">
        <v>63</v>
      </c>
    </row>
    <row r="115" spans="1:5" ht="15" customHeight="1" x14ac:dyDescent="0.25">
      <c r="A115" s="37" t="s">
        <v>32</v>
      </c>
      <c r="B115" s="34" t="s">
        <v>1</v>
      </c>
      <c r="C115" s="74">
        <v>1865</v>
      </c>
      <c r="D115" s="34">
        <v>2022</v>
      </c>
      <c r="E115" t="s">
        <v>63</v>
      </c>
    </row>
    <row r="116" spans="1:5" ht="15" customHeight="1" x14ac:dyDescent="0.25">
      <c r="A116" s="37" t="s">
        <v>32</v>
      </c>
      <c r="B116" s="34" t="s">
        <v>19</v>
      </c>
      <c r="C116" s="74">
        <v>1389</v>
      </c>
      <c r="D116" s="34">
        <v>2022</v>
      </c>
      <c r="E116" t="s">
        <v>63</v>
      </c>
    </row>
    <row r="117" spans="1:5" ht="15" customHeight="1" x14ac:dyDescent="0.25">
      <c r="A117" s="37" t="s">
        <v>32</v>
      </c>
      <c r="B117" s="34" t="s">
        <v>12</v>
      </c>
      <c r="C117" s="74">
        <v>4035</v>
      </c>
      <c r="D117" s="34">
        <v>2022</v>
      </c>
      <c r="E117" t="s">
        <v>63</v>
      </c>
    </row>
    <row r="118" spans="1:5" ht="15" customHeight="1" x14ac:dyDescent="0.25">
      <c r="A118" s="37" t="s">
        <v>32</v>
      </c>
      <c r="B118" s="34" t="s">
        <v>2</v>
      </c>
      <c r="C118" s="74">
        <v>2498</v>
      </c>
      <c r="D118" s="34">
        <v>2022</v>
      </c>
      <c r="E118" t="s">
        <v>63</v>
      </c>
    </row>
    <row r="119" spans="1:5" ht="15" customHeight="1" x14ac:dyDescent="0.25">
      <c r="A119" s="37" t="s">
        <v>32</v>
      </c>
      <c r="B119" s="34" t="s">
        <v>33</v>
      </c>
      <c r="C119" s="40">
        <f>SUM(C114:C118)</f>
        <v>31703</v>
      </c>
      <c r="D119" s="34">
        <v>2022</v>
      </c>
      <c r="E119" t="s">
        <v>63</v>
      </c>
    </row>
    <row r="120" spans="1:5" ht="15" customHeight="1" x14ac:dyDescent="0.25">
      <c r="A120" s="37" t="s">
        <v>38</v>
      </c>
      <c r="B120" s="41" t="s">
        <v>4</v>
      </c>
      <c r="C120" s="74">
        <v>2739</v>
      </c>
      <c r="D120" s="34">
        <v>2022</v>
      </c>
      <c r="E120" t="s">
        <v>63</v>
      </c>
    </row>
    <row r="121" spans="1:5" ht="15" customHeight="1" x14ac:dyDescent="0.25">
      <c r="A121" s="37" t="s">
        <v>38</v>
      </c>
      <c r="B121" s="41" t="s">
        <v>5</v>
      </c>
      <c r="C121" s="74">
        <v>105</v>
      </c>
      <c r="D121" s="34">
        <v>2022</v>
      </c>
      <c r="E121" t="s">
        <v>63</v>
      </c>
    </row>
    <row r="122" spans="1:5" ht="15" customHeight="1" x14ac:dyDescent="0.25">
      <c r="A122" s="37" t="s">
        <v>38</v>
      </c>
      <c r="B122" s="41" t="s">
        <v>14</v>
      </c>
      <c r="C122" s="74">
        <v>39</v>
      </c>
      <c r="D122" s="34">
        <v>2022</v>
      </c>
      <c r="E122" t="s">
        <v>63</v>
      </c>
    </row>
    <row r="123" spans="1:5" ht="15" customHeight="1" x14ac:dyDescent="0.25">
      <c r="A123" s="37" t="s">
        <v>38</v>
      </c>
      <c r="B123" s="41" t="s">
        <v>33</v>
      </c>
      <c r="C123" s="40">
        <f>SUM(C120:C122)</f>
        <v>2883</v>
      </c>
      <c r="D123" s="34">
        <v>2022</v>
      </c>
      <c r="E123" t="s">
        <v>63</v>
      </c>
    </row>
    <row r="124" spans="1:5" ht="15" customHeight="1" x14ac:dyDescent="0.25">
      <c r="A124" s="37" t="s">
        <v>39</v>
      </c>
      <c r="B124" s="41" t="s">
        <v>40</v>
      </c>
      <c r="C124" s="40">
        <v>15</v>
      </c>
      <c r="D124" s="34">
        <v>2022</v>
      </c>
      <c r="E124" t="s">
        <v>63</v>
      </c>
    </row>
    <row r="125" spans="1:5" ht="15" customHeight="1" x14ac:dyDescent="0.25">
      <c r="A125" s="37" t="s">
        <v>39</v>
      </c>
      <c r="B125" s="41" t="s">
        <v>41</v>
      </c>
      <c r="C125" s="40">
        <v>0</v>
      </c>
      <c r="D125" s="34">
        <v>2022</v>
      </c>
      <c r="E125" t="s">
        <v>63</v>
      </c>
    </row>
    <row r="126" spans="1:5" ht="15" customHeight="1" x14ac:dyDescent="0.25">
      <c r="A126" s="37" t="s">
        <v>42</v>
      </c>
      <c r="B126" s="41" t="s">
        <v>43</v>
      </c>
      <c r="C126" s="75">
        <v>18805</v>
      </c>
      <c r="D126" s="34">
        <v>2022</v>
      </c>
      <c r="E126" t="s">
        <v>63</v>
      </c>
    </row>
    <row r="127" spans="1:5" ht="15" customHeight="1" x14ac:dyDescent="0.25">
      <c r="A127" s="37" t="s">
        <v>42</v>
      </c>
      <c r="B127" s="41" t="s">
        <v>8</v>
      </c>
      <c r="C127" s="75">
        <v>155557</v>
      </c>
      <c r="D127" s="34">
        <v>2022</v>
      </c>
      <c r="E127" t="s">
        <v>63</v>
      </c>
    </row>
    <row r="128" spans="1:5" ht="15" customHeight="1" x14ac:dyDescent="0.25">
      <c r="A128" s="37" t="s">
        <v>42</v>
      </c>
      <c r="B128" s="41" t="s">
        <v>33</v>
      </c>
      <c r="C128" s="68">
        <f>SUM(C126:C127)</f>
        <v>174362</v>
      </c>
      <c r="D128" s="34">
        <v>2022</v>
      </c>
      <c r="E128" t="s">
        <v>63</v>
      </c>
    </row>
    <row r="129" spans="1:6" ht="15" customHeight="1" x14ac:dyDescent="0.25">
      <c r="A129" s="37" t="s">
        <v>44</v>
      </c>
      <c r="B129" s="41" t="s">
        <v>48</v>
      </c>
      <c r="C129" s="72">
        <v>293</v>
      </c>
      <c r="D129" s="34">
        <v>2022</v>
      </c>
      <c r="E129" t="s">
        <v>63</v>
      </c>
      <c r="F129" s="52"/>
    </row>
    <row r="130" spans="1:6" ht="15" customHeight="1" x14ac:dyDescent="0.25">
      <c r="A130" s="37" t="s">
        <v>44</v>
      </c>
      <c r="B130" s="41" t="s">
        <v>30</v>
      </c>
      <c r="C130" s="72">
        <v>304</v>
      </c>
      <c r="D130" s="34">
        <v>2022</v>
      </c>
      <c r="E130" t="s">
        <v>63</v>
      </c>
      <c r="F130" s="52"/>
    </row>
    <row r="131" spans="1:6" ht="15" customHeight="1" x14ac:dyDescent="0.25">
      <c r="A131" s="37" t="s">
        <v>45</v>
      </c>
      <c r="B131" s="41" t="s">
        <v>17</v>
      </c>
      <c r="C131" s="73">
        <v>144</v>
      </c>
      <c r="D131" s="34">
        <v>2022</v>
      </c>
      <c r="E131" t="s">
        <v>63</v>
      </c>
      <c r="F131" s="52"/>
    </row>
    <row r="132" spans="1:6" ht="15" customHeight="1" x14ac:dyDescent="0.25">
      <c r="A132" s="37" t="s">
        <v>46</v>
      </c>
      <c r="B132" s="41" t="s">
        <v>47</v>
      </c>
      <c r="C132" s="74">
        <v>1548</v>
      </c>
      <c r="D132" s="34">
        <v>2022</v>
      </c>
      <c r="E132" t="s">
        <v>63</v>
      </c>
      <c r="F132" s="52"/>
    </row>
    <row r="133" spans="1:6" ht="15" customHeight="1" x14ac:dyDescent="0.25">
      <c r="F133" s="52"/>
    </row>
    <row r="134" spans="1:6" ht="15" customHeight="1" x14ac:dyDescent="0.25">
      <c r="A134" s="34" t="s">
        <v>34</v>
      </c>
      <c r="B134" s="37" t="s">
        <v>66</v>
      </c>
      <c r="C134" s="68" t="s">
        <v>73</v>
      </c>
      <c r="D134" s="34">
        <v>2022</v>
      </c>
      <c r="E134" t="s">
        <v>63</v>
      </c>
      <c r="F134" s="52"/>
    </row>
    <row r="135" spans="1:6" ht="15" customHeight="1" x14ac:dyDescent="0.25">
      <c r="A135" s="37" t="s">
        <v>44</v>
      </c>
      <c r="B135" s="78" t="s">
        <v>67</v>
      </c>
      <c r="C135" s="79">
        <v>53.1</v>
      </c>
      <c r="D135" s="34">
        <v>2022</v>
      </c>
      <c r="E135" t="s">
        <v>63</v>
      </c>
      <c r="F135" s="52"/>
    </row>
    <row r="136" spans="1:6" ht="15" customHeight="1" x14ac:dyDescent="0.25">
      <c r="A136" s="37" t="s">
        <v>44</v>
      </c>
      <c r="B136" s="78" t="s">
        <v>68</v>
      </c>
      <c r="C136" s="68">
        <v>2055</v>
      </c>
      <c r="D136" s="34">
        <v>2022</v>
      </c>
      <c r="E136" t="s">
        <v>63</v>
      </c>
      <c r="F136" s="52"/>
    </row>
    <row r="137" spans="1:6" ht="15" customHeight="1" x14ac:dyDescent="0.25">
      <c r="A137" s="37" t="s">
        <v>44</v>
      </c>
      <c r="B137" s="78" t="s">
        <v>69</v>
      </c>
      <c r="C137" s="79">
        <v>6.74</v>
      </c>
      <c r="D137" s="34">
        <v>2022</v>
      </c>
      <c r="E137" t="s">
        <v>63</v>
      </c>
      <c r="F137" s="52"/>
    </row>
    <row r="138" spans="1:6" ht="15" customHeight="1" x14ac:dyDescent="0.25">
      <c r="A138" s="37" t="s">
        <v>44</v>
      </c>
      <c r="B138" s="78" t="s">
        <v>70</v>
      </c>
      <c r="C138" s="79">
        <v>6.5</v>
      </c>
      <c r="D138" s="34">
        <v>2022</v>
      </c>
      <c r="E138" t="s">
        <v>63</v>
      </c>
      <c r="F138" s="52"/>
    </row>
    <row r="139" spans="1:6" ht="15" customHeight="1" x14ac:dyDescent="0.25">
      <c r="A139" s="37" t="s">
        <v>44</v>
      </c>
      <c r="B139" s="78" t="s">
        <v>71</v>
      </c>
      <c r="C139" s="68">
        <v>22</v>
      </c>
      <c r="D139" s="34">
        <v>2022</v>
      </c>
      <c r="E139" t="s">
        <v>63</v>
      </c>
      <c r="F139" s="52"/>
    </row>
    <row r="140" spans="1:6" ht="15" customHeight="1" x14ac:dyDescent="0.25">
      <c r="A140" s="37" t="s">
        <v>44</v>
      </c>
      <c r="B140" s="78" t="s">
        <v>72</v>
      </c>
      <c r="C140" s="79">
        <v>7.21</v>
      </c>
      <c r="D140" s="34">
        <v>2022</v>
      </c>
      <c r="E140" t="s">
        <v>63</v>
      </c>
      <c r="F140" s="52"/>
    </row>
    <row r="141" spans="1:6" ht="15" customHeight="1" x14ac:dyDescent="0.25">
      <c r="F141" s="52"/>
    </row>
    <row r="142" spans="1:6" ht="15" customHeight="1" x14ac:dyDescent="0.25">
      <c r="A142" s="60" t="s">
        <v>29</v>
      </c>
      <c r="B142" s="34" t="s">
        <v>51</v>
      </c>
      <c r="C142" s="76">
        <v>98460324.099999994</v>
      </c>
      <c r="D142" s="60">
        <v>2022</v>
      </c>
      <c r="E142" t="s">
        <v>63</v>
      </c>
      <c r="F142" s="52"/>
    </row>
    <row r="143" spans="1:6" ht="15" customHeight="1" x14ac:dyDescent="0.25">
      <c r="A143" s="60" t="s">
        <v>29</v>
      </c>
      <c r="B143" s="34" t="s">
        <v>52</v>
      </c>
      <c r="C143" s="76">
        <v>21580082.870000001</v>
      </c>
      <c r="D143" s="60">
        <v>2022</v>
      </c>
      <c r="E143" t="s">
        <v>63</v>
      </c>
      <c r="F143" s="52"/>
    </row>
    <row r="144" spans="1:6" ht="15" customHeight="1" x14ac:dyDescent="0.25">
      <c r="A144" s="60" t="s">
        <v>29</v>
      </c>
      <c r="B144" s="34" t="s">
        <v>53</v>
      </c>
      <c r="C144" s="76">
        <v>25767124.649999999</v>
      </c>
      <c r="D144" s="60">
        <v>2022</v>
      </c>
      <c r="E144" t="s">
        <v>63</v>
      </c>
      <c r="F144" s="52"/>
    </row>
    <row r="145" spans="1:6" ht="15" customHeight="1" x14ac:dyDescent="0.25">
      <c r="A145" s="60" t="s">
        <v>29</v>
      </c>
      <c r="B145" s="34" t="s">
        <v>54</v>
      </c>
      <c r="C145" s="76"/>
      <c r="D145" s="60">
        <v>2022</v>
      </c>
      <c r="E145" t="s">
        <v>63</v>
      </c>
      <c r="F145" s="52"/>
    </row>
    <row r="146" spans="1:6" ht="15" customHeight="1" x14ac:dyDescent="0.25">
      <c r="A146" s="60" t="s">
        <v>29</v>
      </c>
      <c r="B146" s="34" t="s">
        <v>55</v>
      </c>
      <c r="C146" s="76">
        <v>148500</v>
      </c>
      <c r="D146" s="60">
        <v>2022</v>
      </c>
      <c r="E146" t="s">
        <v>63</v>
      </c>
      <c r="F146" s="52"/>
    </row>
    <row r="147" spans="1:6" ht="15" customHeight="1" x14ac:dyDescent="0.25">
      <c r="A147" s="60" t="s">
        <v>29</v>
      </c>
      <c r="B147" s="34" t="s">
        <v>62</v>
      </c>
      <c r="C147" s="76"/>
      <c r="D147" s="60">
        <v>2022</v>
      </c>
      <c r="E147" t="s">
        <v>63</v>
      </c>
      <c r="F147" s="52"/>
    </row>
    <row r="148" spans="1:6" ht="15" customHeight="1" x14ac:dyDescent="0.25">
      <c r="A148" s="60" t="s">
        <v>29</v>
      </c>
      <c r="B148" s="34" t="s">
        <v>56</v>
      </c>
      <c r="C148" s="76">
        <v>160000</v>
      </c>
      <c r="D148" s="60">
        <v>2022</v>
      </c>
      <c r="E148" t="s">
        <v>63</v>
      </c>
      <c r="F148" s="52"/>
    </row>
    <row r="149" spans="1:6" ht="15" customHeight="1" x14ac:dyDescent="0.25">
      <c r="A149" s="60" t="s">
        <v>29</v>
      </c>
      <c r="B149" s="34" t="s">
        <v>65</v>
      </c>
      <c r="C149" s="76">
        <f>SUM(C142:C148)</f>
        <v>146116031.62</v>
      </c>
      <c r="D149" s="60"/>
      <c r="F149" s="52"/>
    </row>
    <row r="150" spans="1:6" x14ac:dyDescent="0.25">
      <c r="F150" s="52"/>
    </row>
    <row r="151" spans="1:6" ht="15" customHeight="1" x14ac:dyDescent="0.25">
      <c r="A151" s="34" t="s">
        <v>34</v>
      </c>
      <c r="B151" s="34" t="s">
        <v>35</v>
      </c>
      <c r="C151" s="35" t="s">
        <v>36</v>
      </c>
      <c r="D151" s="36" t="s">
        <v>37</v>
      </c>
      <c r="E151" t="s">
        <v>59</v>
      </c>
      <c r="F151" s="52"/>
    </row>
    <row r="152" spans="1:6" ht="15" customHeight="1" x14ac:dyDescent="0.25">
      <c r="A152" s="37" t="s">
        <v>32</v>
      </c>
      <c r="B152" s="38" t="s">
        <v>11</v>
      </c>
      <c r="C152" s="39">
        <f>4693+4531+3688</f>
        <v>12912</v>
      </c>
      <c r="D152" s="34">
        <v>2021</v>
      </c>
      <c r="E152" t="s">
        <v>63</v>
      </c>
      <c r="F152" s="52"/>
    </row>
    <row r="153" spans="1:6" ht="15" customHeight="1" x14ac:dyDescent="0.25">
      <c r="A153" s="37" t="s">
        <v>32</v>
      </c>
      <c r="B153" s="34" t="s">
        <v>1</v>
      </c>
      <c r="C153" s="39">
        <f>348+419+408</f>
        <v>1175</v>
      </c>
      <c r="D153" s="34">
        <v>2021</v>
      </c>
      <c r="E153" t="s">
        <v>63</v>
      </c>
      <c r="F153" s="52"/>
    </row>
    <row r="154" spans="1:6" ht="15" customHeight="1" x14ac:dyDescent="0.25">
      <c r="A154" s="37" t="s">
        <v>32</v>
      </c>
      <c r="B154" s="34" t="s">
        <v>19</v>
      </c>
      <c r="C154" s="39">
        <f>308+320+284</f>
        <v>912</v>
      </c>
      <c r="D154" s="34">
        <v>2021</v>
      </c>
      <c r="E154" t="s">
        <v>63</v>
      </c>
    </row>
    <row r="155" spans="1:6" ht="15" customHeight="1" x14ac:dyDescent="0.25">
      <c r="A155" s="37" t="s">
        <v>32</v>
      </c>
      <c r="B155" s="34" t="s">
        <v>12</v>
      </c>
      <c r="C155" s="39">
        <f>1056+1082+1368</f>
        <v>3506</v>
      </c>
      <c r="D155" s="34">
        <v>2021</v>
      </c>
      <c r="E155" t="s">
        <v>63</v>
      </c>
    </row>
    <row r="156" spans="1:6" ht="15" customHeight="1" x14ac:dyDescent="0.25">
      <c r="A156" s="37" t="s">
        <v>32</v>
      </c>
      <c r="B156" s="34" t="s">
        <v>2</v>
      </c>
      <c r="C156" s="39">
        <f>596+640+579</f>
        <v>1815</v>
      </c>
      <c r="D156" s="34">
        <v>2021</v>
      </c>
      <c r="E156" t="s">
        <v>63</v>
      </c>
    </row>
    <row r="157" spans="1:6" ht="15" customHeight="1" x14ac:dyDescent="0.25">
      <c r="A157" s="37" t="s">
        <v>32</v>
      </c>
      <c r="B157" s="34" t="s">
        <v>33</v>
      </c>
      <c r="C157" s="40">
        <f>SUM(C152:C156)</f>
        <v>20320</v>
      </c>
      <c r="D157" s="34">
        <v>2021</v>
      </c>
      <c r="E157" t="s">
        <v>63</v>
      </c>
    </row>
    <row r="158" spans="1:6" ht="15" customHeight="1" x14ac:dyDescent="0.25">
      <c r="A158" s="37" t="s">
        <v>38</v>
      </c>
      <c r="B158" s="41" t="s">
        <v>4</v>
      </c>
      <c r="C158" s="71">
        <f>684+711+529</f>
        <v>1924</v>
      </c>
      <c r="D158" s="34">
        <v>2021</v>
      </c>
      <c r="E158" t="s">
        <v>63</v>
      </c>
    </row>
    <row r="159" spans="1:6" ht="15" customHeight="1" x14ac:dyDescent="0.25">
      <c r="A159" s="37" t="s">
        <v>38</v>
      </c>
      <c r="B159" s="41" t="s">
        <v>5</v>
      </c>
      <c r="C159" s="71">
        <f>44+46+36</f>
        <v>126</v>
      </c>
      <c r="D159" s="34">
        <v>2021</v>
      </c>
      <c r="E159" t="s">
        <v>63</v>
      </c>
    </row>
    <row r="160" spans="1:6" ht="15" customHeight="1" x14ac:dyDescent="0.25">
      <c r="A160" s="37" t="s">
        <v>38</v>
      </c>
      <c r="B160" s="41" t="s">
        <v>14</v>
      </c>
      <c r="C160" s="71">
        <v>31</v>
      </c>
      <c r="D160" s="34">
        <v>2021</v>
      </c>
      <c r="E160" t="s">
        <v>63</v>
      </c>
    </row>
    <row r="161" spans="1:5" ht="15" customHeight="1" x14ac:dyDescent="0.25">
      <c r="A161" s="37" t="s">
        <v>38</v>
      </c>
      <c r="B161" s="41" t="s">
        <v>33</v>
      </c>
      <c r="C161" s="40">
        <f>SUM(C158:C160)</f>
        <v>2081</v>
      </c>
      <c r="D161" s="34">
        <v>2021</v>
      </c>
      <c r="E161" t="s">
        <v>63</v>
      </c>
    </row>
    <row r="162" spans="1:5" ht="15" customHeight="1" x14ac:dyDescent="0.25">
      <c r="A162" s="37" t="s">
        <v>39</v>
      </c>
      <c r="B162" s="41" t="s">
        <v>40</v>
      </c>
      <c r="C162" s="40">
        <v>3</v>
      </c>
      <c r="D162" s="34">
        <v>2021</v>
      </c>
      <c r="E162" t="s">
        <v>63</v>
      </c>
    </row>
    <row r="163" spans="1:5" ht="15" customHeight="1" x14ac:dyDescent="0.25">
      <c r="A163" s="37" t="s">
        <v>39</v>
      </c>
      <c r="B163" s="41" t="s">
        <v>41</v>
      </c>
      <c r="C163" s="40">
        <v>1</v>
      </c>
      <c r="D163" s="34">
        <v>2021</v>
      </c>
      <c r="E163" t="s">
        <v>63</v>
      </c>
    </row>
    <row r="164" spans="1:5" ht="15" customHeight="1" x14ac:dyDescent="0.25">
      <c r="A164" s="37" t="s">
        <v>42</v>
      </c>
      <c r="B164" s="41" t="s">
        <v>43</v>
      </c>
      <c r="C164" s="40">
        <f>2845+4128+3392</f>
        <v>10365</v>
      </c>
      <c r="D164" s="34">
        <v>2021</v>
      </c>
      <c r="E164" t="s">
        <v>63</v>
      </c>
    </row>
    <row r="165" spans="1:5" ht="15" customHeight="1" x14ac:dyDescent="0.25">
      <c r="A165" s="37" t="s">
        <v>42</v>
      </c>
      <c r="B165" s="41" t="s">
        <v>8</v>
      </c>
      <c r="C165" s="40">
        <f>44110+42902+51596</f>
        <v>138608</v>
      </c>
      <c r="D165" s="34">
        <v>2021</v>
      </c>
      <c r="E165" t="s">
        <v>63</v>
      </c>
    </row>
    <row r="166" spans="1:5" ht="15" customHeight="1" x14ac:dyDescent="0.25">
      <c r="A166" s="37" t="s">
        <v>42</v>
      </c>
      <c r="B166" s="41" t="s">
        <v>33</v>
      </c>
      <c r="C166" s="68">
        <f>SUM(C164:C165)</f>
        <v>148973</v>
      </c>
      <c r="D166" s="34">
        <v>2021</v>
      </c>
      <c r="E166" t="s">
        <v>63</v>
      </c>
    </row>
    <row r="167" spans="1:5" ht="15" customHeight="1" x14ac:dyDescent="0.25">
      <c r="A167" s="37" t="s">
        <v>44</v>
      </c>
      <c r="B167" s="41" t="s">
        <v>48</v>
      </c>
      <c r="C167" s="72">
        <v>468</v>
      </c>
      <c r="D167" s="34">
        <v>2021</v>
      </c>
      <c r="E167" t="s">
        <v>63</v>
      </c>
    </row>
    <row r="168" spans="1:5" ht="15" customHeight="1" x14ac:dyDescent="0.25">
      <c r="A168" s="37" t="s">
        <v>44</v>
      </c>
      <c r="B168" s="41" t="s">
        <v>30</v>
      </c>
      <c r="C168" s="72">
        <v>444</v>
      </c>
      <c r="D168" s="34">
        <v>2021</v>
      </c>
      <c r="E168" t="s">
        <v>63</v>
      </c>
    </row>
    <row r="169" spans="1:5" ht="15" customHeight="1" x14ac:dyDescent="0.25">
      <c r="A169" s="37" t="s">
        <v>45</v>
      </c>
      <c r="B169" s="41" t="s">
        <v>17</v>
      </c>
      <c r="C169" s="73">
        <v>212</v>
      </c>
      <c r="D169" s="34">
        <v>2021</v>
      </c>
      <c r="E169" t="s">
        <v>63</v>
      </c>
    </row>
    <row r="170" spans="1:5" ht="15" customHeight="1" x14ac:dyDescent="0.25">
      <c r="A170" s="37" t="s">
        <v>46</v>
      </c>
      <c r="B170" s="41" t="s">
        <v>47</v>
      </c>
      <c r="C170" s="74">
        <v>1492</v>
      </c>
      <c r="D170" s="34">
        <v>2021</v>
      </c>
      <c r="E170" t="s">
        <v>63</v>
      </c>
    </row>
    <row r="171" spans="1:5" ht="15" customHeight="1" x14ac:dyDescent="0.25">
      <c r="A171" s="37"/>
      <c r="B171" s="41"/>
      <c r="C171" s="68"/>
      <c r="D171" s="34"/>
    </row>
    <row r="172" spans="1:5" ht="15" customHeight="1" x14ac:dyDescent="0.25">
      <c r="A172" s="34" t="s">
        <v>34</v>
      </c>
      <c r="B172" s="37" t="s">
        <v>66</v>
      </c>
      <c r="C172" s="68" t="s">
        <v>73</v>
      </c>
      <c r="D172" s="34">
        <v>2021</v>
      </c>
      <c r="E172" t="s">
        <v>63</v>
      </c>
    </row>
    <row r="173" spans="1:5" ht="15" customHeight="1" x14ac:dyDescent="0.25">
      <c r="A173" s="37" t="s">
        <v>44</v>
      </c>
      <c r="B173" s="78" t="s">
        <v>67</v>
      </c>
      <c r="C173" s="79">
        <v>47.8</v>
      </c>
      <c r="D173" s="34">
        <v>2021</v>
      </c>
      <c r="E173" t="s">
        <v>63</v>
      </c>
    </row>
    <row r="174" spans="1:5" ht="15" customHeight="1" x14ac:dyDescent="0.25">
      <c r="A174" s="37" t="s">
        <v>44</v>
      </c>
      <c r="B174" s="78" t="s">
        <v>68</v>
      </c>
      <c r="C174" s="68">
        <v>3141</v>
      </c>
      <c r="D174" s="34">
        <v>2021</v>
      </c>
      <c r="E174" t="s">
        <v>63</v>
      </c>
    </row>
    <row r="175" spans="1:5" ht="15" customHeight="1" x14ac:dyDescent="0.25">
      <c r="A175" s="37" t="s">
        <v>44</v>
      </c>
      <c r="B175" s="78" t="s">
        <v>69</v>
      </c>
      <c r="C175" s="79">
        <v>7.34</v>
      </c>
      <c r="D175" s="34">
        <v>2021</v>
      </c>
      <c r="E175" t="s">
        <v>63</v>
      </c>
    </row>
    <row r="176" spans="1:5" ht="15" customHeight="1" x14ac:dyDescent="0.25">
      <c r="A176" s="37" t="s">
        <v>44</v>
      </c>
      <c r="B176" s="78" t="s">
        <v>70</v>
      </c>
      <c r="C176" s="79">
        <v>9.11</v>
      </c>
      <c r="D176" s="34">
        <v>2021</v>
      </c>
      <c r="E176" t="s">
        <v>63</v>
      </c>
    </row>
    <row r="177" spans="1:5" ht="15" customHeight="1" x14ac:dyDescent="0.25">
      <c r="A177" s="37" t="s">
        <v>44</v>
      </c>
      <c r="B177" s="78" t="s">
        <v>71</v>
      </c>
      <c r="C177" s="68">
        <v>87</v>
      </c>
      <c r="D177" s="34">
        <v>2021</v>
      </c>
      <c r="E177" t="s">
        <v>63</v>
      </c>
    </row>
    <row r="178" spans="1:5" ht="15" customHeight="1" x14ac:dyDescent="0.25">
      <c r="A178" s="37" t="s">
        <v>44</v>
      </c>
      <c r="B178" s="78" t="s">
        <v>72</v>
      </c>
      <c r="C178" s="79">
        <v>20.32</v>
      </c>
      <c r="D178" s="34">
        <v>2021</v>
      </c>
      <c r="E178" t="s">
        <v>63</v>
      </c>
    </row>
    <row r="179" spans="1:5" ht="15" customHeight="1" x14ac:dyDescent="0.25">
      <c r="A179" s="37"/>
      <c r="B179" s="78"/>
      <c r="C179" s="79"/>
      <c r="D179" s="34"/>
    </row>
    <row r="180" spans="1:5" ht="15" customHeight="1" x14ac:dyDescent="0.25">
      <c r="A180" s="60" t="s">
        <v>29</v>
      </c>
      <c r="B180" s="34" t="s">
        <v>51</v>
      </c>
      <c r="C180" s="76">
        <v>109655835.74000001</v>
      </c>
      <c r="D180" s="60">
        <v>2021</v>
      </c>
      <c r="E180" t="s">
        <v>63</v>
      </c>
    </row>
    <row r="181" spans="1:5" ht="15" customHeight="1" x14ac:dyDescent="0.25">
      <c r="A181" s="60" t="s">
        <v>29</v>
      </c>
      <c r="B181" s="34" t="s">
        <v>52</v>
      </c>
      <c r="C181" s="76">
        <v>57634860.300000004</v>
      </c>
      <c r="D181" s="60">
        <v>2021</v>
      </c>
      <c r="E181" t="s">
        <v>63</v>
      </c>
    </row>
    <row r="182" spans="1:5" ht="15" customHeight="1" x14ac:dyDescent="0.25">
      <c r="A182" s="60" t="s">
        <v>29</v>
      </c>
      <c r="B182" s="34" t="s">
        <v>53</v>
      </c>
      <c r="C182" s="76">
        <v>301715.86</v>
      </c>
      <c r="D182" s="60">
        <v>2021</v>
      </c>
      <c r="E182" t="s">
        <v>63</v>
      </c>
    </row>
    <row r="183" spans="1:5" ht="15" customHeight="1" x14ac:dyDescent="0.25">
      <c r="A183" s="60" t="s">
        <v>29</v>
      </c>
      <c r="B183" s="34" t="s">
        <v>54</v>
      </c>
      <c r="C183" s="76">
        <v>3823514.35</v>
      </c>
      <c r="D183" s="60">
        <v>2021</v>
      </c>
      <c r="E183" t="s">
        <v>63</v>
      </c>
    </row>
    <row r="184" spans="1:5" ht="15" customHeight="1" x14ac:dyDescent="0.25">
      <c r="A184" s="60" t="s">
        <v>29</v>
      </c>
      <c r="B184" s="34" t="s">
        <v>55</v>
      </c>
      <c r="C184" s="76">
        <v>225000</v>
      </c>
      <c r="D184" s="60">
        <v>2021</v>
      </c>
      <c r="E184" t="s">
        <v>63</v>
      </c>
    </row>
    <row r="185" spans="1:5" ht="15" customHeight="1" x14ac:dyDescent="0.25">
      <c r="A185" s="60" t="s">
        <v>29</v>
      </c>
      <c r="B185" s="34" t="s">
        <v>62</v>
      </c>
      <c r="C185" s="76"/>
      <c r="D185" s="60">
        <v>2021</v>
      </c>
      <c r="E185" t="s">
        <v>63</v>
      </c>
    </row>
    <row r="186" spans="1:5" ht="15" customHeight="1" x14ac:dyDescent="0.25">
      <c r="A186" s="60" t="s">
        <v>29</v>
      </c>
      <c r="B186" s="34" t="s">
        <v>56</v>
      </c>
      <c r="C186" s="76">
        <v>1540440.17</v>
      </c>
      <c r="D186" s="60">
        <v>2021</v>
      </c>
      <c r="E186" t="s">
        <v>63</v>
      </c>
    </row>
    <row r="187" spans="1:5" x14ac:dyDescent="0.25">
      <c r="A187" s="60" t="s">
        <v>29</v>
      </c>
      <c r="B187" s="34" t="s">
        <v>65</v>
      </c>
      <c r="C187" s="76">
        <f>SUM(C180:C186)</f>
        <v>173181366.42000002</v>
      </c>
      <c r="D187" s="60">
        <v>2021</v>
      </c>
      <c r="E187" t="s">
        <v>63</v>
      </c>
    </row>
  </sheetData>
  <pageMargins left="0.45" right="0.4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ESTADISTICA abr-jun25</vt:lpstr>
      <vt:lpstr>EST. abr-jun  segun modelo</vt:lpstr>
    </vt:vector>
  </TitlesOfParts>
  <Company>CECANOT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krodriguez</dc:creator>
  <cp:lastModifiedBy>Oficina de Acceso a la Informacion Publica</cp:lastModifiedBy>
  <cp:lastPrinted>2025-07-02T19:36:08Z</cp:lastPrinted>
  <dcterms:created xsi:type="dcterms:W3CDTF">2017-02-02T14:48:37Z</dcterms:created>
  <dcterms:modified xsi:type="dcterms:W3CDTF">2025-07-03T12:10:32Z</dcterms:modified>
</cp:coreProperties>
</file>