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182B71F7-6719-462E-AD5F-F0D6785E9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oct - dic  25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20" l="1"/>
  <c r="C106" i="20"/>
  <c r="D104" i="20"/>
  <c r="C104" i="20"/>
  <c r="C103" i="20"/>
  <c r="B42" i="20"/>
  <c r="B39" i="20"/>
  <c r="B30" i="20"/>
  <c r="B29" i="20"/>
  <c r="B21" i="20"/>
  <c r="B19" i="20"/>
  <c r="B15" i="20"/>
  <c r="B14" i="20"/>
  <c r="B13" i="20"/>
  <c r="B108" i="20" l="1"/>
  <c r="D106" i="20" l="1"/>
  <c r="B22" i="20"/>
  <c r="D107" i="20" l="1"/>
  <c r="B31" i="20" l="1"/>
  <c r="B27" i="20"/>
  <c r="B16" i="20"/>
  <c r="D102" i="20" l="1"/>
  <c r="D103" i="20"/>
  <c r="D105" i="20"/>
  <c r="D101" i="20"/>
  <c r="C108" i="20"/>
  <c r="C40" i="20"/>
  <c r="D108" i="20" l="1"/>
  <c r="D35" i="20" l="1"/>
  <c r="D34" i="20"/>
  <c r="B40" i="20" l="1"/>
  <c r="C16" i="20" l="1"/>
  <c r="D42" i="20"/>
  <c r="D39" i="20"/>
  <c r="C31" i="20"/>
  <c r="D30" i="20"/>
  <c r="D29" i="20"/>
  <c r="C27" i="20"/>
  <c r="C22" i="20"/>
  <c r="D20" i="20"/>
  <c r="D15" i="20"/>
  <c r="D13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<sst xmlns="http://schemas.openxmlformats.org/spreadsheetml/2006/main" count="53" uniqueCount="47">
  <si>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</si>
  <si>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</si>
  <si>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</si>
  <si>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</si>
  <si>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</si>
  <si>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</si>
  <si>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</si>
  <si>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</si>
  <si>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</si>
  <si>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</si>
  <si>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</si>
  <si>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</si>
  <si>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</si>
  <si>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</si>
  <si>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</si>
  <si>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</si>
  <si>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</si>
  <si>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</si>
  <si>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</si>
  <si>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</si>
  <si>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</si>
  <si>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</si>
  <si>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</si>
  <si>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</si>
  <si>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</si>
  <si>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</si>
  <si>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</si>
  <si>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</si>
  <si>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</si>
  <si>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</si>
  <si>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</si>
  <si>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</si>
  <si>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</si>
  <si>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</si>
  <si>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</si>
  <si>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</si>
  <si>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</si>
  <si>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</si>
  <si>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</si>
  <si>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</si>
  <si>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INGRESOS HOSPITALARIOS</t>
  </si>
  <si>
    <t>EGRESOS HOSPITALARIOS</t>
  </si>
  <si>
    <t>TRANSFERENCIA (FONDO 100)</t>
  </si>
  <si>
    <t>Oct - Dic 2024</t>
  </si>
  <si>
    <t>Estadistica comparativa Oct - Dic 2024  y  Oct - Dic   2025</t>
  </si>
  <si>
    <t>Oct - Dic 2025</t>
  </si>
  <si>
    <t>Estadistica comparativa Oct - Dic 2024  y  Oct - Dic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</si>
</sst>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75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2" borderId="4" xfId="1" applyNumberFormat="1" applyFont="1" applyFill="1" applyBorder="1" applyAlignment="1" applyProtection="1">
      <alignment horizontal="left" wrapText="1"/>
      <protection hidden="1"/>
    </xf>
    <xf numFmtId="1" fontId="4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3" fillId="2" borderId="4" xfId="0" applyNumberFormat="1" applyFont="1" applyFill="1" applyBorder="1" applyAlignment="1" applyProtection="1">
      <alignment horizontal="left" vertical="center" wrapText="1"/>
      <protection hidden="1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2" borderId="4" xfId="0" applyFont="1" applyFill="1" applyBorder="1"/>
    <xf numFmtId="3" fontId="5" fillId="0" borderId="4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1" fontId="10" fillId="0" borderId="8" xfId="0" applyNumberFormat="1" applyFont="1" applyBorder="1" applyAlignment="1" applyProtection="1">
      <alignment horizontal="left" vertical="center" wrapText="1"/>
      <protection hidden="1"/>
    </xf>
    <xf numFmtId="1" fontId="10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0" fontId="0" fillId="2" borderId="0" xfId="0" applyFill="1"/>
    <xf numFmtId="0" fontId="11" fillId="0" borderId="4" xfId="0" applyFont="1" applyBorder="1"/>
    <xf numFmtId="4" fontId="6" fillId="0" borderId="4" xfId="0" applyNumberFormat="1" applyFont="1" applyBorder="1"/>
    <xf numFmtId="3" fontId="5" fillId="2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2" fillId="3" borderId="4" xfId="0" applyFont="1" applyFill="1" applyBorder="1"/>
    <xf numFmtId="4" fontId="13" fillId="3" borderId="4" xfId="0" applyNumberFormat="1" applyFont="1" applyFill="1" applyBorder="1"/>
    <xf numFmtId="4" fontId="13" fillId="3" borderId="4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3" fontId="8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8" fillId="3" borderId="1" xfId="0" applyFont="1" applyFill="1" applyBorder="1" applyAlignment="1">
      <alignment horizontal="center"/>
    </xf>
    <xf numFmtId="0" fontId="7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3" fontId="7" fillId="3" borderId="4" xfId="0" applyNumberFormat="1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4" fontId="12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Oct-Dic 2025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oct - dic  25'!$A$16,'ESTADISTICA oct - dic  25'!$A$22,'ESTADISTICA oct - dic  25'!$A$31,'ESTADISTICA oct - dic  25'!$A$34,'ESTADISTICA oct - dic  25'!$A$42)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oct - dic  25'!$C$16,'ESTADISTICA oct - dic  25'!$C$22,'ESTADISTICA oct - dic  25'!$C$31,'ESTADISTICA oct - dic  25'!$C$34,'ESTADISTICA oct - dic  25'!$C$42)</c:f>
              <c:numCache>
                <c:formatCode>#,##0</c:formatCode>
                <c:ptCount val="5"/>
                <c:pt idx="0">
                  <c:v>5956</c:v>
                </c:pt>
                <c:pt idx="1">
                  <c:v>2074</c:v>
                </c:pt>
                <c:pt idx="2">
                  <c:v>150819</c:v>
                </c:pt>
                <c:pt idx="3">
                  <c:v>350</c:v>
                </c:pt>
                <c:pt idx="4">
                  <c:v>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Oct - Dic 2025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oct - dic  25'!$A$101:$A$107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oct - dic  25'!$C$101:$C$107</c:f>
              <c:numCache>
                <c:formatCode>#,##0.00</c:formatCode>
                <c:ptCount val="7"/>
                <c:pt idx="0">
                  <c:v>90466070.189999998</c:v>
                </c:pt>
                <c:pt idx="1">
                  <c:v>28044498.66</c:v>
                </c:pt>
                <c:pt idx="2">
                  <c:v>14639035.539999999</c:v>
                </c:pt>
                <c:pt idx="3">
                  <c:v>2401461.11</c:v>
                </c:pt>
                <c:pt idx="4">
                  <c:v>108900</c:v>
                </c:pt>
                <c:pt idx="5">
                  <c:v>93970588.140000001</c:v>
                </c:pt>
                <c:pt idx="6">
                  <c:v>38947917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123825</xdr:rowOff>
    </xdr:from>
    <xdr:to>
      <xdr:col>3</xdr:col>
      <xdr:colOff>933450</xdr:colOff>
      <xdr:row>67</xdr:row>
      <xdr:rowOff>190498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228600</xdr:colOff>
      <xdr:row>92</xdr:row>
      <xdr:rowOff>152400</xdr:rowOff>
    </xdr:from>
    <xdr:to>
      <xdr:col>1</xdr:col>
      <xdr:colOff>628650</xdr:colOff>
      <xdr:row>95</xdr:row>
      <xdr:rowOff>14619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1260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3</xdr:col>
      <xdr:colOff>923925</xdr:colOff>
      <xdr:row>126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127</xdr:row>
      <xdr:rowOff>47625</xdr:rowOff>
    </xdr:from>
    <xdr:to>
      <xdr:col>2</xdr:col>
      <xdr:colOff>504825</xdr:colOff>
      <xdr:row>134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topLeftCell="A74" workbookViewId="0">
      <selection activeCell="F97" sqref="F97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4.42578125" customWidth="1"/>
    <col min="7" max="7" width="25.28515625" customWidth="1"/>
    <col min="8" max="8" width="13.85546875" bestFit="1" customWidth="1"/>
    <col min="9" max="9" width="12.5703125" bestFit="1" customWidth="1"/>
  </cols>
  <sheetData>
    <row r="1" spans="1:5" ht="15.75" x14ac:dyDescent="0.25">
      <c r="A1" s="67"/>
      <c r="B1" s="67"/>
      <c r="C1" s="67"/>
    </row>
    <row r="2" spans="1:5" x14ac:dyDescent="0.25">
      <c r="A2" s="60"/>
      <c r="B2" s="60"/>
      <c r="C2" s="60"/>
      <c r="D2" s="60"/>
    </row>
    <row r="3" spans="1:5" x14ac:dyDescent="0.25">
      <c r="A3" s="37"/>
      <c r="B3" s="37"/>
      <c r="C3" s="37"/>
      <c r="D3" s="37"/>
    </row>
    <row r="4" spans="1:5" x14ac:dyDescent="0.25">
      <c r="A4" s="37"/>
      <c r="B4" s="37"/>
      <c r="C4" s="37"/>
      <c r="D4" s="37"/>
    </row>
    <row r="5" spans="1:5" x14ac:dyDescent="0.25">
      <c r="A5" s="60" t="s">
        <v>15</v>
      </c>
      <c r="B5" s="60"/>
      <c r="C5" s="60"/>
      <c r="D5" s="60"/>
    </row>
    <row r="6" spans="1:5" x14ac:dyDescent="0.25">
      <c r="A6" s="60" t="s">
        <v>46</v>
      </c>
      <c r="B6" s="60"/>
      <c r="C6" s="60"/>
      <c r="D6" s="60"/>
    </row>
    <row r="7" spans="1:5" x14ac:dyDescent="0.25">
      <c r="A7" s="17"/>
      <c r="B7" s="18"/>
      <c r="C7" s="18"/>
      <c r="D7" s="18"/>
    </row>
    <row r="8" spans="1:5" x14ac:dyDescent="0.25">
      <c r="A8" s="48"/>
      <c r="B8" s="38" t="s">
        <v>43</v>
      </c>
      <c r="C8" s="38" t="s">
        <v>45</v>
      </c>
      <c r="D8" s="38" t="s">
        <v>22</v>
      </c>
    </row>
    <row r="9" spans="1:5" x14ac:dyDescent="0.25">
      <c r="A9" s="39"/>
      <c r="B9" s="39" t="s">
        <v>0</v>
      </c>
      <c r="C9" s="39" t="s">
        <v>0</v>
      </c>
      <c r="D9" s="39" t="s">
        <v>23</v>
      </c>
    </row>
    <row r="10" spans="1:5" x14ac:dyDescent="0.25">
      <c r="A10" s="64" t="s">
        <v>25</v>
      </c>
      <c r="B10" s="68"/>
      <c r="C10" s="68"/>
      <c r="D10" s="69"/>
    </row>
    <row r="11" spans="1:5" x14ac:dyDescent="0.25">
      <c r="A11" s="19" t="s">
        <v>11</v>
      </c>
      <c r="B11" s="24">
        <v>0</v>
      </c>
      <c r="C11" s="24">
        <v>0</v>
      </c>
      <c r="D11" s="9" t="e">
        <f>+((C11-B11)/B11)*100</f>
        <v>#DIV/0!</v>
      </c>
      <c r="E11" s="5"/>
    </row>
    <row r="12" spans="1:5" x14ac:dyDescent="0.25">
      <c r="A12" s="20" t="s">
        <v>1</v>
      </c>
      <c r="B12" s="25">
        <v>0</v>
      </c>
      <c r="C12" s="25">
        <v>0</v>
      </c>
      <c r="D12" s="9"/>
      <c r="E12" s="5"/>
    </row>
    <row r="13" spans="1:5" x14ac:dyDescent="0.25">
      <c r="A13" s="20" t="s">
        <v>19</v>
      </c>
      <c r="B13" s="24">
        <f>664+608+378+354</f>
        <v>2004</v>
      </c>
      <c r="C13" s="24">
        <v>1943</v>
      </c>
      <c r="D13" s="9">
        <f t="shared" ref="D13:D16" si="0">+((C13-B13)/B13)*100</f>
        <v>-3.0439121756487024</v>
      </c>
      <c r="E13" s="5"/>
    </row>
    <row r="14" spans="1:5" x14ac:dyDescent="0.25">
      <c r="A14" s="20" t="s">
        <v>12</v>
      </c>
      <c r="B14" s="24">
        <f>690+972+1029</f>
        <v>2691</v>
      </c>
      <c r="C14" s="24">
        <v>1864</v>
      </c>
      <c r="D14" s="9">
        <f t="shared" si="0"/>
        <v>-30.732069862504645</v>
      </c>
      <c r="E14" s="5"/>
    </row>
    <row r="15" spans="1:5" x14ac:dyDescent="0.25">
      <c r="A15" s="20" t="s">
        <v>2</v>
      </c>
      <c r="B15" s="24">
        <f>1068+996+884</f>
        <v>2948</v>
      </c>
      <c r="C15" s="24">
        <v>2149</v>
      </c>
      <c r="D15" s="9">
        <f t="shared" si="0"/>
        <v>-27.103120759837179</v>
      </c>
      <c r="E15" s="5"/>
    </row>
    <row r="16" spans="1:5" x14ac:dyDescent="0.25">
      <c r="A16" s="49" t="s">
        <v>13</v>
      </c>
      <c r="B16" s="50">
        <f>SUM(B11:B15)</f>
        <v>7643</v>
      </c>
      <c r="C16" s="50">
        <f>SUM(C11:C15)</f>
        <v>5956</v>
      </c>
      <c r="D16" s="51">
        <f t="shared" si="0"/>
        <v>-22.07248462645558</v>
      </c>
    </row>
    <row r="17" spans="1:4" ht="6" customHeight="1" x14ac:dyDescent="0.25">
      <c r="A17" s="21"/>
      <c r="B17" s="10"/>
      <c r="C17" s="10"/>
      <c r="D17" s="11"/>
    </row>
    <row r="18" spans="1:4" ht="20.100000000000001" customHeight="1" x14ac:dyDescent="0.25">
      <c r="A18" s="73" t="s">
        <v>3</v>
      </c>
      <c r="B18" s="73"/>
      <c r="C18" s="73"/>
      <c r="D18" s="73"/>
    </row>
    <row r="19" spans="1:4" x14ac:dyDescent="0.25">
      <c r="A19" s="28" t="s">
        <v>4</v>
      </c>
      <c r="B19" s="35">
        <f>954+836+669</f>
        <v>2459</v>
      </c>
      <c r="C19" s="35">
        <v>1827</v>
      </c>
      <c r="D19" s="36">
        <f>+((C19-B19)/B19)*100</f>
        <v>-25.701504676697844</v>
      </c>
    </row>
    <row r="20" spans="1:4" x14ac:dyDescent="0.25">
      <c r="A20" s="29" t="s">
        <v>5</v>
      </c>
      <c r="B20" s="25">
        <v>110</v>
      </c>
      <c r="C20" s="25">
        <v>148</v>
      </c>
      <c r="D20" s="31">
        <f t="shared" ref="D20:D22" si="1">+((C20-B20)/B20)*100</f>
        <v>34.545454545454547</v>
      </c>
    </row>
    <row r="21" spans="1:4" x14ac:dyDescent="0.25">
      <c r="A21" s="30" t="s">
        <v>14</v>
      </c>
      <c r="B21" s="25">
        <f>24+28+26</f>
        <v>78</v>
      </c>
      <c r="C21" s="25">
        <v>99</v>
      </c>
      <c r="D21" s="31">
        <f t="shared" si="1"/>
        <v>26.923076923076923</v>
      </c>
    </row>
    <row r="22" spans="1:4" x14ac:dyDescent="0.25">
      <c r="A22" s="53" t="s">
        <v>6</v>
      </c>
      <c r="B22" s="50">
        <f>SUM(B19:B21)</f>
        <v>2647</v>
      </c>
      <c r="C22" s="50">
        <f>SUM(C19:C21)</f>
        <v>2074</v>
      </c>
      <c r="D22" s="51">
        <f t="shared" si="1"/>
        <v>-21.647147714393654</v>
      </c>
    </row>
    <row r="23" spans="1:4" ht="6.95" customHeight="1" x14ac:dyDescent="0.25">
      <c r="A23" s="22"/>
      <c r="B23" s="10"/>
      <c r="C23" s="10"/>
      <c r="D23" s="11"/>
    </row>
    <row r="24" spans="1:4" ht="20.100000000000001" customHeight="1" x14ac:dyDescent="0.25">
      <c r="A24" s="73" t="s">
        <v>24</v>
      </c>
      <c r="B24" s="73"/>
      <c r="C24" s="73"/>
      <c r="D24" s="73"/>
    </row>
    <row r="25" spans="1:4" ht="20.100000000000001" customHeight="1" x14ac:dyDescent="0.25">
      <c r="A25" s="26" t="s">
        <v>20</v>
      </c>
      <c r="B25" s="35">
        <v>3</v>
      </c>
      <c r="C25" s="35">
        <v>5</v>
      </c>
      <c r="D25" s="36"/>
    </row>
    <row r="26" spans="1:4" ht="20.100000000000001" customHeight="1" x14ac:dyDescent="0.25">
      <c r="A26" s="27" t="s">
        <v>21</v>
      </c>
      <c r="B26" s="25">
        <v>0</v>
      </c>
      <c r="C26" s="25">
        <v>0</v>
      </c>
      <c r="D26" s="31"/>
    </row>
    <row r="27" spans="1:4" ht="20.100000000000001" customHeight="1" x14ac:dyDescent="0.25">
      <c r="A27" s="54" t="s">
        <v>26</v>
      </c>
      <c r="B27" s="55">
        <f>SUM(B25:B26)</f>
        <v>3</v>
      </c>
      <c r="C27" s="55">
        <f>SUM(C25:C26)</f>
        <v>5</v>
      </c>
      <c r="D27" s="51">
        <f t="shared" ref="D27" si="2">+((C27-B27)/B27)*100</f>
        <v>66.666666666666657</v>
      </c>
    </row>
    <row r="28" spans="1:4" ht="21" customHeight="1" x14ac:dyDescent="0.25">
      <c r="A28" s="74" t="s">
        <v>7</v>
      </c>
      <c r="B28" s="68"/>
      <c r="C28" s="68"/>
      <c r="D28" s="69"/>
    </row>
    <row r="29" spans="1:4" ht="20.100000000000001" customHeight="1" x14ac:dyDescent="0.25">
      <c r="A29" s="1" t="s">
        <v>16</v>
      </c>
      <c r="B29" s="35">
        <f>6591+5539+3987</f>
        <v>16117</v>
      </c>
      <c r="C29" s="35">
        <v>11257</v>
      </c>
      <c r="D29" s="36">
        <f t="shared" ref="D29:D31" si="3">+((C29-B29)/B29)*100</f>
        <v>-30.154495253459078</v>
      </c>
    </row>
    <row r="30" spans="1:4" ht="20.100000000000001" customHeight="1" x14ac:dyDescent="0.25">
      <c r="A30" s="2" t="s">
        <v>8</v>
      </c>
      <c r="B30" s="25">
        <f>55549+51831+35056</f>
        <v>142436</v>
      </c>
      <c r="C30" s="25">
        <v>139562</v>
      </c>
      <c r="D30" s="31">
        <f t="shared" si="3"/>
        <v>-2.0177483220534134</v>
      </c>
    </row>
    <row r="31" spans="1:4" ht="20.100000000000001" customHeight="1" x14ac:dyDescent="0.25">
      <c r="A31" s="54" t="s">
        <v>27</v>
      </c>
      <c r="B31" s="55">
        <f>SUM(B29:B30)</f>
        <v>158553</v>
      </c>
      <c r="C31" s="56">
        <f>SUM(C29:C30)</f>
        <v>150819</v>
      </c>
      <c r="D31" s="57">
        <f t="shared" si="3"/>
        <v>-4.8778641842160031</v>
      </c>
    </row>
    <row r="32" spans="1:4" ht="6" customHeight="1" x14ac:dyDescent="0.25">
      <c r="A32" s="4"/>
      <c r="B32" s="12"/>
      <c r="C32" s="12"/>
      <c r="D32" s="11"/>
    </row>
    <row r="33" spans="1:4" ht="21.95" customHeight="1" x14ac:dyDescent="0.25">
      <c r="A33" s="70" t="s">
        <v>28</v>
      </c>
      <c r="B33" s="71"/>
      <c r="C33" s="71"/>
      <c r="D33" s="72"/>
    </row>
    <row r="34" spans="1:4" ht="21.95" customHeight="1" x14ac:dyDescent="0.25">
      <c r="A34" s="7" t="s">
        <v>40</v>
      </c>
      <c r="B34" s="13">
        <v>331</v>
      </c>
      <c r="C34" s="13">
        <v>350</v>
      </c>
      <c r="D34" s="9">
        <f t="shared" ref="D34:D35" si="4">+((C34-B34)/B34)*100</f>
        <v>5.7401812688821749</v>
      </c>
    </row>
    <row r="35" spans="1:4" ht="21.95" customHeight="1" x14ac:dyDescent="0.25">
      <c r="A35" s="7" t="s">
        <v>41</v>
      </c>
      <c r="B35" s="13">
        <v>342</v>
      </c>
      <c r="C35" s="13">
        <v>370</v>
      </c>
      <c r="D35" s="9">
        <f t="shared" si="4"/>
        <v>8.1871345029239766</v>
      </c>
    </row>
    <row r="36" spans="1:4" ht="8.1" customHeight="1" x14ac:dyDescent="0.25">
      <c r="A36" s="6"/>
      <c r="B36" s="14"/>
      <c r="C36" s="14"/>
      <c r="D36" s="11"/>
    </row>
    <row r="37" spans="1:4" x14ac:dyDescent="0.25">
      <c r="A37" s="61" t="s">
        <v>17</v>
      </c>
      <c r="B37" s="62"/>
      <c r="C37" s="62"/>
      <c r="D37" s="63"/>
    </row>
    <row r="38" spans="1:4" x14ac:dyDescent="0.25">
      <c r="A38" s="64"/>
      <c r="B38" s="65"/>
      <c r="C38" s="65"/>
      <c r="D38" s="66"/>
    </row>
    <row r="39" spans="1:4" x14ac:dyDescent="0.25">
      <c r="A39" s="23" t="s">
        <v>18</v>
      </c>
      <c r="B39" s="15">
        <f>38+32+32</f>
        <v>102</v>
      </c>
      <c r="C39" s="15">
        <v>116</v>
      </c>
      <c r="D39" s="9">
        <f t="shared" ref="D39:D40" si="5">+((C39-B39)/B39)*100</f>
        <v>13.725490196078432</v>
      </c>
    </row>
    <row r="40" spans="1:4" x14ac:dyDescent="0.25">
      <c r="A40" s="52" t="s">
        <v>9</v>
      </c>
      <c r="B40" s="52">
        <f>SUM(B39)</f>
        <v>102</v>
      </c>
      <c r="C40" s="52">
        <f>SUM(C39)</f>
        <v>116</v>
      </c>
      <c r="D40" s="51">
        <f t="shared" si="5"/>
        <v>13.725490196078432</v>
      </c>
    </row>
    <row r="41" spans="1:4" ht="6" customHeight="1" x14ac:dyDescent="0.25">
      <c r="A41" s="16"/>
      <c r="B41" s="16"/>
      <c r="C41" s="16"/>
      <c r="D41" s="11"/>
    </row>
    <row r="42" spans="1:4" x14ac:dyDescent="0.25">
      <c r="A42" s="3" t="s">
        <v>10</v>
      </c>
      <c r="B42" s="8">
        <f>514+572+572</f>
        <v>1658</v>
      </c>
      <c r="C42" s="8">
        <v>1744</v>
      </c>
      <c r="D42" s="9">
        <f t="shared" ref="D42" si="6">+((C42-B42)/B42)*100</f>
        <v>5.1869722557297955</v>
      </c>
    </row>
    <row r="43" spans="1:4" x14ac:dyDescent="0.25">
      <c r="A43" s="17" t="s">
        <v>29</v>
      </c>
      <c r="B43" s="18"/>
      <c r="C43" s="45"/>
      <c r="D43" s="18"/>
    </row>
    <row r="45" spans="1:4" x14ac:dyDescent="0.25">
      <c r="A45" s="32"/>
      <c r="B45" s="32"/>
      <c r="C45" s="32"/>
    </row>
    <row r="46" spans="1:4" x14ac:dyDescent="0.25">
      <c r="A46" s="32"/>
      <c r="B46" s="32"/>
      <c r="C46" s="32"/>
    </row>
    <row r="96" spans="1:4" x14ac:dyDescent="0.25">
      <c r="A96" s="58" t="s">
        <v>38</v>
      </c>
      <c r="B96" s="58"/>
      <c r="C96" s="58"/>
      <c r="D96" s="58"/>
    </row>
    <row r="97" spans="1:9" x14ac:dyDescent="0.25">
      <c r="A97" s="60" t="s">
        <v>44</v>
      </c>
      <c r="B97" s="60"/>
      <c r="C97" s="60"/>
      <c r="D97" s="60"/>
    </row>
    <row r="99" spans="1:9" x14ac:dyDescent="0.25">
      <c r="A99" s="59" t="s">
        <v>30</v>
      </c>
      <c r="B99" s="38" t="s">
        <v>43</v>
      </c>
      <c r="C99" s="38" t="s">
        <v>45</v>
      </c>
      <c r="D99" s="43" t="s">
        <v>22</v>
      </c>
    </row>
    <row r="100" spans="1:9" x14ac:dyDescent="0.25">
      <c r="A100" s="59"/>
      <c r="B100" s="39" t="s">
        <v>31</v>
      </c>
      <c r="C100" s="39" t="s">
        <v>31</v>
      </c>
      <c r="D100" s="44" t="s">
        <v>23</v>
      </c>
      <c r="I100" s="47"/>
    </row>
    <row r="101" spans="1:9" ht="20.100000000000001" customHeight="1" x14ac:dyDescent="0.25">
      <c r="A101" s="33" t="s">
        <v>32</v>
      </c>
      <c r="B101" s="34">
        <v>51985519.93</v>
      </c>
      <c r="C101" s="34">
        <v>90466070.189999998</v>
      </c>
      <c r="D101" s="31">
        <f t="shared" ref="D101:D108" si="7">+((C101-B101)/B101)*100</f>
        <v>74.021670480193663</v>
      </c>
      <c r="F101" s="46"/>
      <c r="G101" s="46"/>
      <c r="H101" s="46"/>
      <c r="I101" s="46"/>
    </row>
    <row r="102" spans="1:9" ht="20.100000000000001" customHeight="1" x14ac:dyDescent="0.25">
      <c r="A102" s="33" t="s">
        <v>33</v>
      </c>
      <c r="B102" s="34">
        <v>33213490.98</v>
      </c>
      <c r="C102" s="34">
        <v>28044498.66</v>
      </c>
      <c r="D102" s="31">
        <f t="shared" si="7"/>
        <v>-15.562929904334915</v>
      </c>
      <c r="F102" s="46"/>
      <c r="I102" s="46"/>
    </row>
    <row r="103" spans="1:9" ht="20.100000000000001" customHeight="1" x14ac:dyDescent="0.25">
      <c r="A103" s="33" t="s">
        <v>34</v>
      </c>
      <c r="B103" s="34">
        <v>15792112.43</v>
      </c>
      <c r="C103" s="34">
        <f>5464251.6+5295037.3+3879746.64</f>
        <v>14639035.539999999</v>
      </c>
      <c r="D103" s="31">
        <f t="shared" si="7"/>
        <v>-7.3016000557944398</v>
      </c>
      <c r="F103" s="46"/>
      <c r="I103" s="46"/>
    </row>
    <row r="104" spans="1:9" ht="20.100000000000001" customHeight="1" x14ac:dyDescent="0.25">
      <c r="A104" s="33" t="s">
        <v>35</v>
      </c>
      <c r="B104" s="34">
        <v>15000</v>
      </c>
      <c r="C104" s="34">
        <f>679597.93+1721863.18</f>
        <v>2401461.11</v>
      </c>
      <c r="D104" s="31">
        <f t="shared" si="7"/>
        <v>15909.740733333334</v>
      </c>
      <c r="F104" s="46"/>
    </row>
    <row r="105" spans="1:9" ht="20.100000000000001" customHeight="1" x14ac:dyDescent="0.25">
      <c r="A105" s="33" t="s">
        <v>36</v>
      </c>
      <c r="B105" s="34">
        <v>163350</v>
      </c>
      <c r="C105" s="34">
        <v>108900</v>
      </c>
      <c r="D105" s="31">
        <f t="shared" si="7"/>
        <v>-33.333333333333329</v>
      </c>
      <c r="F105" s="46"/>
    </row>
    <row r="106" spans="1:9" ht="20.100000000000001" customHeight="1" x14ac:dyDescent="0.25">
      <c r="A106" s="33" t="s">
        <v>42</v>
      </c>
      <c r="B106" s="34">
        <v>178454417.5</v>
      </c>
      <c r="C106" s="34">
        <f>36111178.22+21748231.7+36111178.22</f>
        <v>93970588.140000001</v>
      </c>
      <c r="D106" s="31">
        <f t="shared" si="7"/>
        <v>-47.341965832815539</v>
      </c>
      <c r="F106" s="46"/>
      <c r="I106" s="46"/>
    </row>
    <row r="107" spans="1:9" ht="20.100000000000001" customHeight="1" x14ac:dyDescent="0.25">
      <c r="A107" s="33" t="s">
        <v>37</v>
      </c>
      <c r="B107" s="34">
        <v>577847.42000000004</v>
      </c>
      <c r="C107" s="34">
        <f>80000+38867917</f>
        <v>38947917</v>
      </c>
      <c r="D107" s="31">
        <f t="shared" si="7"/>
        <v>6640.1732104298389</v>
      </c>
    </row>
    <row r="108" spans="1:9" ht="20.100000000000001" customHeight="1" x14ac:dyDescent="0.25">
      <c r="A108" s="40" t="s">
        <v>39</v>
      </c>
      <c r="B108" s="41">
        <f>SUM(B101:B107)</f>
        <v>280201738.26000005</v>
      </c>
      <c r="C108" s="41">
        <f>SUM(C101:C107)</f>
        <v>268578470.63999999</v>
      </c>
      <c r="D108" s="42">
        <f t="shared" si="7"/>
        <v>-4.148178270476965</v>
      </c>
    </row>
  </sheetData>
  <mergeCells count="13">
    <mergeCell ref="A96:D96"/>
    <mergeCell ref="A99:A100"/>
    <mergeCell ref="A97:D97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headerFooter scaleWithDoc="0"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 oct - dic  25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2026-01-30T14:15:07Z</cp:lastPrinted>
  <dcterms:created xsi:type="dcterms:W3CDTF">2017-02-02T14:48:37Z</dcterms:created>
  <dcterms:modified xsi:type="dcterms:W3CDTF">2026-01-30T14:15:55Z</dcterms:modified>
</cp:coreProperties>
</file>