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tadistica\LIBRE ACCESO A LA INFORMACION\2023\"/>
    </mc:Choice>
  </mc:AlternateContent>
  <xr:revisionPtr revIDLastSave="0" documentId="13_ncr:1_{C6D5CDB4-67B6-4635-A45A-AE7F0D273A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ISTICA en-mar 26" sheetId="20" r:id="rId1"/>
    <sheet name="EST.ENE-MAR 26(datos abiertos)" sheetId="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1" l="1"/>
  <c r="C43" i="21"/>
  <c r="C44" i="21"/>
  <c r="C45" i="21"/>
  <c r="C46" i="21"/>
  <c r="C47" i="21"/>
  <c r="C48" i="21"/>
  <c r="C49" i="21"/>
  <c r="C52" i="21"/>
  <c r="C42" i="20"/>
  <c r="B155" i="20"/>
  <c r="B42" i="20"/>
  <c r="B39" i="20"/>
  <c r="B35" i="20"/>
  <c r="B34" i="20"/>
  <c r="B30" i="20"/>
  <c r="B29" i="20"/>
  <c r="B21" i="20"/>
  <c r="B20" i="20"/>
  <c r="B19" i="20"/>
  <c r="B15" i="20"/>
  <c r="B14" i="20"/>
  <c r="B13" i="20"/>
  <c r="D151" i="20"/>
  <c r="C75" i="21"/>
  <c r="C56" i="21"/>
  <c r="C55" i="21"/>
  <c r="C53" i="21"/>
  <c r="C54" i="21" l="1"/>
  <c r="D154" i="20"/>
  <c r="C113" i="21"/>
  <c r="C153" i="21"/>
  <c r="C196" i="21"/>
  <c r="C92" i="21"/>
  <c r="C87" i="21"/>
  <c r="C83" i="21"/>
  <c r="D107" i="20" l="1"/>
  <c r="D106" i="20"/>
  <c r="D105" i="20"/>
  <c r="D104" i="20"/>
  <c r="D103" i="20"/>
  <c r="D102" i="20"/>
  <c r="D153" i="20" l="1"/>
  <c r="D149" i="20"/>
  <c r="D150" i="20"/>
  <c r="D152" i="20"/>
  <c r="D148" i="20"/>
  <c r="C155" i="20"/>
  <c r="C40" i="20"/>
  <c r="C131" i="21"/>
  <c r="D155" i="20" l="1"/>
  <c r="C126" i="21"/>
  <c r="C118" i="21"/>
  <c r="C122" i="21" s="1"/>
  <c r="C171" i="21"/>
  <c r="C166" i="21"/>
  <c r="C162" i="21"/>
  <c r="D35" i="20" l="1"/>
  <c r="D34" i="20"/>
  <c r="B40" i="20" l="1"/>
  <c r="B16" i="20"/>
  <c r="B22" i="20"/>
  <c r="C16" i="20" l="1"/>
  <c r="D42" i="20"/>
  <c r="D39" i="20"/>
  <c r="C31" i="20"/>
  <c r="B31" i="20"/>
  <c r="D30" i="20"/>
  <c r="D29" i="20"/>
  <c r="C27" i="20"/>
  <c r="B27" i="20"/>
  <c r="C22" i="20"/>
  <c r="D20" i="20"/>
  <c r="D15" i="20"/>
  <c r="D13" i="20"/>
  <c r="D40" i="20" l="1"/>
  <c r="D31" i="20"/>
  <c r="D22" i="20"/>
  <c r="D16" i="20"/>
  <c r="D21" i="20"/>
  <c r="D19" i="20"/>
  <c r="D14" i="20"/>
</calcChain>
</file>

<file path=xl/sharedStrings.xml><?xml version="1.0" encoding="utf-8"?>
<sst xmlns="http://schemas.openxmlformats.org/spreadsheetml/2006/main" count="600" uniqueCount="83">
  <si>
    <t>TOTAL PROD.</t>
  </si>
  <si>
    <t>NEUROCIRUGIA</t>
  </si>
  <si>
    <t>EMERGENCIA</t>
  </si>
  <si>
    <t xml:space="preserve">CIRUGIAS </t>
  </si>
  <si>
    <t>OFTALMOLOGIA</t>
  </si>
  <si>
    <t>NEURO</t>
  </si>
  <si>
    <t xml:space="preserve">TOTAL CIRUGIAS </t>
  </si>
  <si>
    <t>ESTUDIOS</t>
  </si>
  <si>
    <t>PRUEBAS DE LABORATORIO</t>
  </si>
  <si>
    <t>TOTAL HEMODINAMIAS</t>
  </si>
  <si>
    <t>HEMODIALISIS</t>
  </si>
  <si>
    <t xml:space="preserve">OFTALMOLOGIA Y SUB-ESPECIALIDADES </t>
  </si>
  <si>
    <t>OTRAS ESPECIALIDADES</t>
  </si>
  <si>
    <t>TOTAL CONSULTAS</t>
  </si>
  <si>
    <t>OTRAS CIRUGIAS</t>
  </si>
  <si>
    <t xml:space="preserve">          ESTADISTICAS DE PRODUCCION SERVICIOS</t>
  </si>
  <si>
    <t>TOTAL IMAGENES</t>
  </si>
  <si>
    <t>HEMODINAMIA</t>
  </si>
  <si>
    <t>TOTAL PROCEDIMIENTOS HEMODINAMIA</t>
  </si>
  <si>
    <t>EVAL. CARDIO VASCULAR</t>
  </si>
  <si>
    <t>Cornea</t>
  </si>
  <si>
    <t>Renal</t>
  </si>
  <si>
    <t>Variación</t>
  </si>
  <si>
    <t>%</t>
  </si>
  <si>
    <t>TRASPLANTE</t>
  </si>
  <si>
    <t>SERVICIO (CONSULTAS EXTERNAS)</t>
  </si>
  <si>
    <t>TOTAL TRASPLANTES</t>
  </si>
  <si>
    <t>TOTAL ESTUDIOS Y LABORATORIOS</t>
  </si>
  <si>
    <t>INTERNAMIENTOS</t>
  </si>
  <si>
    <t>INGRESOS</t>
  </si>
  <si>
    <t>EGRESOS</t>
  </si>
  <si>
    <r>
      <t xml:space="preserve">Fuente: </t>
    </r>
    <r>
      <rPr>
        <sz val="10"/>
        <color theme="1"/>
        <rFont val="Arial"/>
        <family val="2"/>
      </rPr>
      <t xml:space="preserve"> CECANOT</t>
    </r>
  </si>
  <si>
    <t>Consultas externas</t>
  </si>
  <si>
    <t xml:space="preserve">TOTAL </t>
  </si>
  <si>
    <t>Servicios</t>
  </si>
  <si>
    <t>Tipo de Servicios</t>
  </si>
  <si>
    <t>Cantidad</t>
  </si>
  <si>
    <t>Año</t>
  </si>
  <si>
    <t>Cirugias</t>
  </si>
  <si>
    <t>Trasplantes</t>
  </si>
  <si>
    <t>CORNEA</t>
  </si>
  <si>
    <t>RENAL</t>
  </si>
  <si>
    <t>Estudios</t>
  </si>
  <si>
    <t>IMAGENES</t>
  </si>
  <si>
    <t>Internamientos</t>
  </si>
  <si>
    <t>Procedimientos</t>
  </si>
  <si>
    <t>Hemodialisis</t>
  </si>
  <si>
    <t>DIALISIS</t>
  </si>
  <si>
    <t xml:space="preserve">INGRESOS </t>
  </si>
  <si>
    <t xml:space="preserve">RECAUDACIONES </t>
  </si>
  <si>
    <t>FUENTE</t>
  </si>
  <si>
    <t>RD $</t>
  </si>
  <si>
    <t>Periodo</t>
  </si>
  <si>
    <t>INGRESO POR SENASA</t>
  </si>
  <si>
    <t>INGRESOS POR OTRAS ARS</t>
  </si>
  <si>
    <t>INGRESOS POR PACIENTES</t>
  </si>
  <si>
    <t>OTRAS CONSTRIBUCIONES</t>
  </si>
  <si>
    <t>INGRESOS ALQUILER CAFETERIA</t>
  </si>
  <si>
    <t>OTROS INGRESOS</t>
  </si>
  <si>
    <t>RECAUDACION SEGUN FUENTES DE INGRESOS</t>
  </si>
  <si>
    <t>TOTAL INGRESOS</t>
  </si>
  <si>
    <t>PERIODO</t>
  </si>
  <si>
    <t>ENE-Marzo</t>
  </si>
  <si>
    <t>INGRESOS HOSPITALARIOS</t>
  </si>
  <si>
    <t>EGRESOS HOSPITALARIOS</t>
  </si>
  <si>
    <t>TRANSFERENCIA (FONDO 100)</t>
  </si>
  <si>
    <t>Indicadores Hospitalarios</t>
  </si>
  <si>
    <t xml:space="preserve">% de ocupación    </t>
  </si>
  <si>
    <t>Total dias paciente</t>
  </si>
  <si>
    <t>Promedio de Estadia</t>
  </si>
  <si>
    <t>Giro cama</t>
  </si>
  <si>
    <t>Defunciones Intrahospitalaria</t>
  </si>
  <si>
    <t>Tasa Gral. Defunciones x 100 Egre.</t>
  </si>
  <si>
    <r>
      <t>Fuente</t>
    </r>
    <r>
      <rPr>
        <sz val="12"/>
        <color theme="1"/>
        <rFont val="Arial"/>
        <family val="2"/>
      </rPr>
      <t>: Estadística, CECANOT</t>
    </r>
  </si>
  <si>
    <t>PRINCIPALES INDICE E INDICADORES INTRAHOSPITALARIO</t>
  </si>
  <si>
    <t>TOTAL</t>
  </si>
  <si>
    <t>Indicadores Intrahosp.</t>
  </si>
  <si>
    <t>Indice</t>
  </si>
  <si>
    <t>Ene- Mar  2025</t>
  </si>
  <si>
    <t>NEURO Y ORTOPEDIA</t>
  </si>
  <si>
    <t>Estadistica comparativa Ene - Mar 2025  y  Ene - Mar  2026</t>
  </si>
  <si>
    <t>Ene- Mar  2026</t>
  </si>
  <si>
    <t xml:space="preserve"> Ene - Mar 2025  y  Ene - Mar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</si>
</sst>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108">
    <xf numFmtId="0" fontId="0" fillId="0" borderId="0" xfId="0"/>
    <xf numFmtId="1" fontId="3" fillId="0" borderId="8" xfId="0" applyNumberFormat="1" applyFont="1" applyBorder="1" applyAlignment="1" applyProtection="1">
      <alignment horizontal="left" vertical="center" wrapText="1"/>
      <protection hidden="1"/>
    </xf>
    <xf numFmtId="1" fontId="3" fillId="0" borderId="2" xfId="0" applyNumberFormat="1" applyFont="1" applyBorder="1" applyAlignment="1" applyProtection="1">
      <alignment horizontal="left" vertical="center" wrapText="1"/>
      <protection hidden="1"/>
    </xf>
    <xf numFmtId="1" fontId="4" fillId="3" borderId="4" xfId="1" applyNumberFormat="1" applyFont="1" applyFill="1" applyBorder="1" applyAlignment="1" applyProtection="1">
      <alignment horizontal="left" wrapText="1"/>
      <protection hidden="1"/>
    </xf>
    <xf numFmtId="1" fontId="4" fillId="2" borderId="4" xfId="0" applyNumberFormat="1" applyFont="1" applyFill="1" applyBorder="1" applyAlignment="1" applyProtection="1">
      <alignment horizontal="left" vertical="center" wrapText="1"/>
      <protection hidden="1"/>
    </xf>
    <xf numFmtId="1" fontId="4" fillId="3" borderId="1" xfId="0" applyNumberFormat="1" applyFont="1" applyFill="1" applyBorder="1" applyAlignment="1" applyProtection="1">
      <alignment horizontal="left" vertical="center" wrapText="1"/>
      <protection hidden="1"/>
    </xf>
    <xf numFmtId="164" fontId="0" fillId="0" borderId="0" xfId="0" applyNumberFormat="1"/>
    <xf numFmtId="1" fontId="4" fillId="3" borderId="4" xfId="0" applyNumberFormat="1" applyFont="1" applyFill="1" applyBorder="1" applyAlignment="1" applyProtection="1">
      <alignment horizontal="left" vertical="center" wrapText="1"/>
      <protection hidden="1"/>
    </xf>
    <xf numFmtId="1" fontId="3" fillId="3" borderId="4" xfId="0" applyNumberFormat="1" applyFont="1" applyFill="1" applyBorder="1" applyAlignment="1" applyProtection="1">
      <alignment horizontal="left" vertical="center" wrapText="1"/>
      <protection hidden="1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4" fontId="7" fillId="2" borderId="4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8" fillId="3" borderId="4" xfId="0" applyNumberFormat="1" applyFont="1" applyFill="1" applyBorder="1" applyAlignment="1">
      <alignment horizontal="center"/>
    </xf>
    <xf numFmtId="3" fontId="7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2" borderId="1" xfId="0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2" borderId="4" xfId="0" applyFont="1" applyFill="1" applyBorder="1"/>
    <xf numFmtId="0" fontId="7" fillId="3" borderId="1" xfId="0" applyFont="1" applyFill="1" applyBorder="1"/>
    <xf numFmtId="0" fontId="7" fillId="2" borderId="4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8" fillId="3" borderId="4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/>
    </xf>
    <xf numFmtId="3" fontId="5" fillId="0" borderId="0" xfId="0" applyNumberFormat="1" applyFont="1" applyAlignment="1">
      <alignment horizontal="center"/>
    </xf>
    <xf numFmtId="3" fontId="5" fillId="3" borderId="0" xfId="0" applyNumberFormat="1" applyFont="1" applyFill="1" applyAlignment="1">
      <alignment horizontal="center"/>
    </xf>
    <xf numFmtId="49" fontId="6" fillId="0" borderId="0" xfId="0" applyNumberFormat="1" applyFont="1" applyAlignment="1">
      <alignment horizontal="left"/>
    </xf>
    <xf numFmtId="3" fontId="5" fillId="0" borderId="4" xfId="0" applyNumberFormat="1" applyFont="1" applyBorder="1" applyAlignment="1">
      <alignment horizontal="center"/>
    </xf>
    <xf numFmtId="3" fontId="5" fillId="3" borderId="4" xfId="0" applyNumberFormat="1" applyFont="1" applyFill="1" applyBorder="1" applyAlignment="1">
      <alignment horizontal="center"/>
    </xf>
    <xf numFmtId="1" fontId="11" fillId="0" borderId="8" xfId="0" applyNumberFormat="1" applyFont="1" applyBorder="1" applyAlignment="1" applyProtection="1">
      <alignment horizontal="left" vertical="center" wrapText="1"/>
      <protection hidden="1"/>
    </xf>
    <xf numFmtId="1" fontId="11" fillId="0" borderId="2" xfId="0" applyNumberFormat="1" applyFont="1" applyBorder="1" applyAlignment="1" applyProtection="1">
      <alignment horizontal="left" vertical="center" wrapText="1"/>
      <protection hidden="1"/>
    </xf>
    <xf numFmtId="49" fontId="8" fillId="0" borderId="5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4" fontId="6" fillId="0" borderId="4" xfId="0" applyNumberFormat="1" applyFont="1" applyBorder="1" applyAlignment="1">
      <alignment horizontal="center"/>
    </xf>
    <xf numFmtId="3" fontId="13" fillId="2" borderId="4" xfId="0" applyNumberFormat="1" applyFont="1" applyFill="1" applyBorder="1" applyAlignment="1">
      <alignment horizontal="center"/>
    </xf>
    <xf numFmtId="4" fontId="1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0" fillId="3" borderId="0" xfId="0" applyFill="1"/>
    <xf numFmtId="0" fontId="12" fillId="0" borderId="4" xfId="0" applyFont="1" applyBorder="1"/>
    <xf numFmtId="4" fontId="6" fillId="0" borderId="4" xfId="0" applyNumberFormat="1" applyFont="1" applyBorder="1"/>
    <xf numFmtId="3" fontId="5" fillId="3" borderId="3" xfId="0" applyNumberFormat="1" applyFont="1" applyFill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" fontId="5" fillId="0" borderId="0" xfId="0" applyNumberFormat="1" applyFont="1"/>
    <xf numFmtId="0" fontId="7" fillId="4" borderId="1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3" fillId="4" borderId="4" xfId="0" applyFont="1" applyFill="1" applyBorder="1"/>
    <xf numFmtId="4" fontId="14" fillId="4" borderId="4" xfId="0" applyNumberFormat="1" applyFont="1" applyFill="1" applyBorder="1"/>
    <xf numFmtId="4" fontId="14" fillId="4" borderId="4" xfId="0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4" fontId="6" fillId="0" borderId="0" xfId="0" applyNumberFormat="1" applyFont="1"/>
    <xf numFmtId="3" fontId="8" fillId="0" borderId="0" xfId="0" applyNumberFormat="1" applyFont="1"/>
    <xf numFmtId="0" fontId="13" fillId="0" borderId="0" xfId="0" applyFont="1"/>
    <xf numFmtId="3" fontId="12" fillId="0" borderId="4" xfId="0" applyNumberFormat="1" applyFont="1" applyBorder="1" applyAlignment="1">
      <alignment horizontal="center"/>
    </xf>
    <xf numFmtId="164" fontId="12" fillId="0" borderId="4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0" fontId="16" fillId="0" borderId="0" xfId="0" applyFont="1"/>
    <xf numFmtId="3" fontId="6" fillId="0" borderId="0" xfId="0" applyNumberFormat="1" applyFont="1" applyAlignment="1">
      <alignment horizontal="center"/>
    </xf>
    <xf numFmtId="4" fontId="0" fillId="0" borderId="0" xfId="0" applyNumberFormat="1"/>
    <xf numFmtId="0" fontId="12" fillId="0" borderId="0" xfId="0" applyFont="1"/>
    <xf numFmtId="164" fontId="12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12" fillId="3" borderId="0" xfId="0" applyNumberFormat="1" applyFont="1" applyFill="1" applyAlignment="1">
      <alignment horizontal="center"/>
    </xf>
    <xf numFmtId="3" fontId="8" fillId="3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14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15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27" xfId="3" xr:uid="{00000000-0005-0000-0000-000002000000}"/>
    <cellStyle name="Normal 4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Producción de servicios mas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solicitados</a:t>
            </a:r>
          </a:p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Ene-Mar 2026                                        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971179905443415"/>
          <c:y val="0.11380735800288266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30665814045709028"/>
          <c:w val="0.81967618245250207"/>
          <c:h val="0.5465196017164519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543A-4755-AEE0-43A3EC96849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43A-4755-AEE0-43A3EC968499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5-543A-4755-AEE0-43A3EC968499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543A-4755-AEE0-43A3EC96849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('ESTADISTICA en-mar 26'!$A$16,'ESTADISTICA en-mar 26'!$A$22,'ESTADISTICA en-mar 26'!$A$31,'ESTADISTICA en-mar 26'!$A$34,'ESTADISTICA en-mar 26'!$A$42)</c:f>
              <c:strCache>
                <c:ptCount val="5"/>
                <c:pt idx="0">
                  <c:v>TOTAL CONSULTAS</c:v>
                </c:pt>
                <c:pt idx="1">
                  <c:v>TOTAL CIRUGIAS </c:v>
                </c:pt>
                <c:pt idx="2">
                  <c:v>TOTAL ESTUDIOS Y LABORATORIOS</c:v>
                </c:pt>
                <c:pt idx="3">
                  <c:v>INGRESOS HOSPITALARIOS</c:v>
                </c:pt>
                <c:pt idx="4">
                  <c:v>HEMODIALISIS</c:v>
                </c:pt>
              </c:strCache>
            </c:strRef>
          </c:cat>
          <c:val>
            <c:numRef>
              <c:f>('ESTADISTICA en-mar 26'!$C$16,'ESTADISTICA en-mar 26'!$C$22,'ESTADISTICA en-mar 26'!$C$31,'ESTADISTICA en-mar 26'!$C$34,'ESTADISTICA en-mar 26'!$C$42)</c:f>
              <c:numCache>
                <c:formatCode>#,##0</c:formatCode>
                <c:ptCount val="5"/>
                <c:pt idx="0">
                  <c:v>6456</c:v>
                </c:pt>
                <c:pt idx="1">
                  <c:v>2021</c:v>
                </c:pt>
                <c:pt idx="2">
                  <c:v>186965</c:v>
                </c:pt>
                <c:pt idx="3">
                  <c:v>329</c:v>
                </c:pt>
                <c:pt idx="4">
                  <c:v>1523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3A-4755-AEE0-43A3EC9684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69001728"/>
        <c:axId val="191239296"/>
        <c:axId val="0"/>
      </c:bar3DChart>
      <c:catAx>
        <c:axId val="169001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91239296"/>
        <c:crosses val="autoZero"/>
        <c:auto val="1"/>
        <c:lblAlgn val="ctr"/>
        <c:lblOffset val="100"/>
        <c:noMultiLvlLbl val="0"/>
      </c:catAx>
      <c:valAx>
        <c:axId val="1912392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69001728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RECAUDACION SEGUN FUENTES DE INGRESOS (RD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$)</a:t>
            </a: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                                       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Ene-Mar 2026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3308155446086484"/>
          <c:y val="6.64711837104651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22063660859648823"/>
          <c:w val="0.81967618245250207"/>
          <c:h val="0.43804756368795306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D775-43A4-8F65-A139ADBB4A7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775-43A4-8F65-A139ADBB4A72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8-D775-43A4-8F65-A139ADBB4A72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5-D775-43A4-8F65-A139ADBB4A72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7-D775-43A4-8F65-A139ADBB4A72}"/>
              </c:ext>
            </c:extLst>
          </c:dPt>
          <c:dPt>
            <c:idx val="6"/>
            <c:invertIfNegative val="0"/>
            <c:bubble3D val="0"/>
            <c:spPr>
              <a:solidFill>
                <a:srgbClr val="8064A2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8-F92D-42DC-9B27-67F08E8EAC0A}"/>
              </c:ext>
            </c:extLst>
          </c:dPt>
          <c:dLbls>
            <c:dLbl>
              <c:idx val="2"/>
              <c:layout>
                <c:manualLayout>
                  <c:x val="1.7515051997810619E-2"/>
                  <c:y val="-3.5190626670246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75-43A4-8F65-A139ADBB4A7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 en-mar 26'!$A$148:$A$154</c:f>
              <c:strCache>
                <c:ptCount val="7"/>
                <c:pt idx="0">
                  <c:v>INGRESO POR SENASA</c:v>
                </c:pt>
                <c:pt idx="1">
                  <c:v>INGRESOS POR OTRAS ARS</c:v>
                </c:pt>
                <c:pt idx="2">
                  <c:v>INGRESOS POR PACIENTES</c:v>
                </c:pt>
                <c:pt idx="3">
                  <c:v>OTRAS CONSTRIBUCIONES</c:v>
                </c:pt>
                <c:pt idx="4">
                  <c:v>INGRESOS ALQUILER CAFETERIA</c:v>
                </c:pt>
                <c:pt idx="5">
                  <c:v>TRANSFERENCIA (FONDO 100)</c:v>
                </c:pt>
                <c:pt idx="6">
                  <c:v>OTROS INGRESOS</c:v>
                </c:pt>
              </c:strCache>
            </c:strRef>
          </c:cat>
          <c:val>
            <c:numRef>
              <c:f>'ESTADISTICA en-mar 26'!$C$148:$C$154</c:f>
              <c:numCache>
                <c:formatCode>#,##0.00</c:formatCode>
                <c:ptCount val="7"/>
                <c:pt idx="0">
                  <c:v>166989266.06999999</c:v>
                </c:pt>
                <c:pt idx="1">
                  <c:v>50383607.340000004</c:v>
                </c:pt>
                <c:pt idx="2">
                  <c:v>16084017.119999999</c:v>
                </c:pt>
                <c:pt idx="3">
                  <c:v>1244957.27</c:v>
                </c:pt>
                <c:pt idx="4">
                  <c:v>108900</c:v>
                </c:pt>
                <c:pt idx="5">
                  <c:v>107354745</c:v>
                </c:pt>
                <c:pt idx="6">
                  <c:v>724335.83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75-43A4-8F65-A139ADBB4A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69001728"/>
        <c:axId val="191239296"/>
        <c:axId val="0"/>
      </c:bar3DChart>
      <c:catAx>
        <c:axId val="169001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91239296"/>
        <c:crosses val="autoZero"/>
        <c:auto val="1"/>
        <c:lblAlgn val="ctr"/>
        <c:lblOffset val="100"/>
        <c:noMultiLvlLbl val="0"/>
      </c:catAx>
      <c:valAx>
        <c:axId val="19123929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n-US"/>
          </a:p>
        </c:txPr>
        <c:crossAx val="169001728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Principales Indicadores Intrahospitalario</a:t>
            </a:r>
          </a:p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Ene-Mar 2026                                        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3405490437473817"/>
          <c:y val="0.11380735800288266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30665814045709028"/>
          <c:w val="0.81967618245250207"/>
          <c:h val="0.5465196017164519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A388-4BF2-BF1A-97D523D529E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388-4BF2-BF1A-97D523D529EA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5-A388-4BF2-BF1A-97D523D529EA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A388-4BF2-BF1A-97D523D529E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 en-mar 26'!$A$102:$A$107</c:f>
              <c:strCache>
                <c:ptCount val="6"/>
                <c:pt idx="0">
                  <c:v>% de ocupación    </c:v>
                </c:pt>
                <c:pt idx="1">
                  <c:v>Total dias paciente</c:v>
                </c:pt>
                <c:pt idx="2">
                  <c:v>Promedio de Estadia</c:v>
                </c:pt>
                <c:pt idx="3">
                  <c:v>Giro cama</c:v>
                </c:pt>
                <c:pt idx="4">
                  <c:v>Defunciones Intrahospitalaria</c:v>
                </c:pt>
                <c:pt idx="5">
                  <c:v>Tasa Gral. Defunciones x 100 Egre.</c:v>
                </c:pt>
              </c:strCache>
            </c:strRef>
          </c:cat>
          <c:val>
            <c:numRef>
              <c:f>'ESTADISTICA en-mar 26'!$C$102:$C$107</c:f>
              <c:numCache>
                <c:formatCode>#,##0</c:formatCode>
                <c:ptCount val="6"/>
                <c:pt idx="0" formatCode="0.0">
                  <c:v>36.71</c:v>
                </c:pt>
                <c:pt idx="1">
                  <c:v>2313</c:v>
                </c:pt>
                <c:pt idx="2" formatCode="0.0">
                  <c:v>7.34</c:v>
                </c:pt>
                <c:pt idx="3" formatCode="0.0">
                  <c:v>6.7</c:v>
                </c:pt>
                <c:pt idx="4">
                  <c:v>26</c:v>
                </c:pt>
                <c:pt idx="5" formatCode="0.0">
                  <c:v>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88-4BF2-BF1A-97D523D529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69001728"/>
        <c:axId val="191239296"/>
        <c:axId val="0"/>
      </c:bar3DChart>
      <c:catAx>
        <c:axId val="169001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91239296"/>
        <c:crosses val="autoZero"/>
        <c:auto val="1"/>
        <c:lblAlgn val="ctr"/>
        <c:lblOffset val="100"/>
        <c:noMultiLvlLbl val="0"/>
      </c:catAx>
      <c:valAx>
        <c:axId val="19123929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69001728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47</xdr:row>
      <xdr:rowOff>47625</xdr:rowOff>
    </xdr:from>
    <xdr:to>
      <xdr:col>1</xdr:col>
      <xdr:colOff>619125</xdr:colOff>
      <xdr:row>49</xdr:row>
      <xdr:rowOff>100344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3F728C-77A2-4B81-8B79-B9EDAB8A8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067800"/>
          <a:ext cx="3009900" cy="433719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51</xdr:row>
      <xdr:rowOff>47625</xdr:rowOff>
    </xdr:from>
    <xdr:to>
      <xdr:col>3</xdr:col>
      <xdr:colOff>923925</xdr:colOff>
      <xdr:row>67</xdr:row>
      <xdr:rowOff>190499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70BACC39-F41A-4D2E-91AD-4E2320ABA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114300</xdr:colOff>
      <xdr:row>139</xdr:row>
      <xdr:rowOff>76200</xdr:rowOff>
    </xdr:from>
    <xdr:to>
      <xdr:col>1</xdr:col>
      <xdr:colOff>514350</xdr:colOff>
      <xdr:row>141</xdr:row>
      <xdr:rowOff>128919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8F8145A-529F-4363-AC63-4F52979A7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049875"/>
          <a:ext cx="3009900" cy="4337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3</xdr:col>
      <xdr:colOff>923925</xdr:colOff>
      <xdr:row>174</xdr:row>
      <xdr:rowOff>152399</xdr:rowOff>
    </xdr:to>
    <xdr:graphicFrame macro="">
      <xdr:nvGraphicFramePr>
        <xdr:cNvPr id="6" name="2 Gráfico">
          <a:extLst>
            <a:ext uri="{FF2B5EF4-FFF2-40B4-BE49-F238E27FC236}">
              <a16:creationId xmlns:a16="http://schemas.microsoft.com/office/drawing/2014/main" id="{143AC159-F4EB-40E0-AE4F-3EC06E067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247650</xdr:colOff>
      <xdr:row>176</xdr:row>
      <xdr:rowOff>47625</xdr:rowOff>
    </xdr:from>
    <xdr:to>
      <xdr:col>2</xdr:col>
      <xdr:colOff>504825</xdr:colOff>
      <xdr:row>183</xdr:row>
      <xdr:rowOff>59713</xdr:rowOff>
    </xdr:to>
    <xdr:pic>
      <xdr:nvPicPr>
        <xdr:cNvPr id="7" name="Picture 6" descr="A picture containing table&#10;&#10;Description automatically generated">
          <a:extLst>
            <a:ext uri="{FF2B5EF4-FFF2-40B4-BE49-F238E27FC236}">
              <a16:creationId xmlns:a16="http://schemas.microsoft.com/office/drawing/2014/main" id="{EC353A66-F0B6-412A-AD24-20B66C0E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4945975"/>
          <a:ext cx="3924300" cy="13455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0</xdr:row>
      <xdr:rowOff>85725</xdr:rowOff>
    </xdr:from>
    <xdr:to>
      <xdr:col>1</xdr:col>
      <xdr:colOff>419100</xdr:colOff>
      <xdr:row>2</xdr:row>
      <xdr:rowOff>128919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971653-01DD-41A2-90D4-4295107FA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"/>
          <a:ext cx="3009900" cy="4337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1</xdr:col>
      <xdr:colOff>400050</xdr:colOff>
      <xdr:row>95</xdr:row>
      <xdr:rowOff>52719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A3930F8-619B-4933-A16A-F1ABC3B88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73675"/>
          <a:ext cx="3009900" cy="4337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3</xdr:col>
      <xdr:colOff>942975</xdr:colOff>
      <xdr:row>127</xdr:row>
      <xdr:rowOff>180974</xdr:rowOff>
    </xdr:to>
    <xdr:graphicFrame macro="">
      <xdr:nvGraphicFramePr>
        <xdr:cNvPr id="9" name="2 Gráfico">
          <a:extLst>
            <a:ext uri="{FF2B5EF4-FFF2-40B4-BE49-F238E27FC236}">
              <a16:creationId xmlns:a16="http://schemas.microsoft.com/office/drawing/2014/main" id="{04007813-8C5A-49AB-8BFE-D3E2A45F5C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5"/>
  <sheetViews>
    <sheetView tabSelected="1" workbookViewId="0">
      <selection activeCell="E92" sqref="E92"/>
    </sheetView>
  </sheetViews>
  <sheetFormatPr defaultColWidth="11.42578125" defaultRowHeight="15" x14ac:dyDescent="0.25"/>
  <cols>
    <col min="1" max="1" width="39.140625" customWidth="1"/>
    <col min="2" max="2" width="15.85546875" customWidth="1"/>
    <col min="3" max="3" width="18.5703125" customWidth="1"/>
    <col min="4" max="4" width="14.42578125" customWidth="1"/>
    <col min="5" max="5" width="13.5703125" bestFit="1" customWidth="1"/>
  </cols>
  <sheetData>
    <row r="1" spans="1:5" ht="15.75" x14ac:dyDescent="0.25">
      <c r="A1" s="98"/>
      <c r="B1" s="98"/>
      <c r="C1" s="98"/>
    </row>
    <row r="2" spans="1:5" x14ac:dyDescent="0.25">
      <c r="A2" s="91"/>
      <c r="B2" s="91"/>
      <c r="C2" s="91"/>
      <c r="D2" s="91"/>
    </row>
    <row r="3" spans="1:5" x14ac:dyDescent="0.25">
      <c r="A3" s="58"/>
      <c r="B3" s="58"/>
      <c r="C3" s="58"/>
      <c r="D3" s="58"/>
    </row>
    <row r="4" spans="1:5" x14ac:dyDescent="0.25">
      <c r="A4" s="58"/>
      <c r="B4" s="58"/>
      <c r="C4" s="58"/>
      <c r="D4" s="58"/>
    </row>
    <row r="5" spans="1:5" x14ac:dyDescent="0.25">
      <c r="A5" s="91" t="s">
        <v>15</v>
      </c>
      <c r="B5" s="91"/>
      <c r="C5" s="91"/>
      <c r="D5" s="91"/>
    </row>
    <row r="6" spans="1:5" x14ac:dyDescent="0.25">
      <c r="A6" s="91" t="s">
        <v>80</v>
      </c>
      <c r="B6" s="91"/>
      <c r="C6" s="91"/>
      <c r="D6" s="91"/>
    </row>
    <row r="7" spans="1:5" x14ac:dyDescent="0.25">
      <c r="A7" s="24"/>
      <c r="B7" s="25"/>
      <c r="C7" s="25"/>
      <c r="D7" s="25"/>
    </row>
    <row r="8" spans="1:5" x14ac:dyDescent="0.25">
      <c r="A8" s="26"/>
      <c r="B8" s="9" t="s">
        <v>78</v>
      </c>
      <c r="C8" s="9" t="s">
        <v>81</v>
      </c>
      <c r="D8" s="9" t="s">
        <v>22</v>
      </c>
    </row>
    <row r="9" spans="1:5" x14ac:dyDescent="0.25">
      <c r="A9" s="10"/>
      <c r="B9" s="10" t="s">
        <v>0</v>
      </c>
      <c r="C9" s="10" t="s">
        <v>0</v>
      </c>
      <c r="D9" s="10" t="s">
        <v>23</v>
      </c>
    </row>
    <row r="10" spans="1:5" x14ac:dyDescent="0.25">
      <c r="A10" s="95" t="s">
        <v>25</v>
      </c>
      <c r="B10" s="99"/>
      <c r="C10" s="99"/>
      <c r="D10" s="100"/>
    </row>
    <row r="11" spans="1:5" x14ac:dyDescent="0.25">
      <c r="A11" s="27" t="s">
        <v>11</v>
      </c>
      <c r="B11" s="42">
        <v>0</v>
      </c>
      <c r="C11" s="42">
        <v>0</v>
      </c>
      <c r="D11" s="12"/>
      <c r="E11" s="6"/>
    </row>
    <row r="12" spans="1:5" x14ac:dyDescent="0.25">
      <c r="A12" s="28" t="s">
        <v>1</v>
      </c>
      <c r="B12" s="43">
        <v>0</v>
      </c>
      <c r="C12" s="43">
        <v>0</v>
      </c>
      <c r="D12" s="12"/>
      <c r="E12" s="6"/>
    </row>
    <row r="13" spans="1:5" x14ac:dyDescent="0.25">
      <c r="A13" s="28" t="s">
        <v>19</v>
      </c>
      <c r="B13" s="42">
        <f>632+720+894</f>
        <v>2246</v>
      </c>
      <c r="C13" s="42">
        <v>2039</v>
      </c>
      <c r="D13" s="12">
        <f t="shared" ref="D13:D16" si="0">+((C13-B13)/B13)*100</f>
        <v>-9.2163846838824579</v>
      </c>
      <c r="E13" s="6"/>
    </row>
    <row r="14" spans="1:5" x14ac:dyDescent="0.25">
      <c r="A14" s="28" t="s">
        <v>12</v>
      </c>
      <c r="B14" s="42">
        <f>943+1028+1107</f>
        <v>3078</v>
      </c>
      <c r="C14" s="42">
        <v>2374</v>
      </c>
      <c r="D14" s="12">
        <f t="shared" si="0"/>
        <v>-22.871994801819362</v>
      </c>
      <c r="E14" s="6"/>
    </row>
    <row r="15" spans="1:5" x14ac:dyDescent="0.25">
      <c r="A15" s="28" t="s">
        <v>2</v>
      </c>
      <c r="B15" s="42">
        <f>1093+1011+874</f>
        <v>2978</v>
      </c>
      <c r="C15" s="42">
        <v>2043</v>
      </c>
      <c r="D15" s="12">
        <f t="shared" si="0"/>
        <v>-31.396910678307588</v>
      </c>
      <c r="E15" s="6"/>
    </row>
    <row r="16" spans="1:5" x14ac:dyDescent="0.25">
      <c r="A16" s="29" t="s">
        <v>13</v>
      </c>
      <c r="B16" s="13">
        <f>SUM(B11:B15)</f>
        <v>8302</v>
      </c>
      <c r="C16" s="13">
        <f>SUM(C11:C15)</f>
        <v>6456</v>
      </c>
      <c r="D16" s="14">
        <f t="shared" si="0"/>
        <v>-22.235605878101662</v>
      </c>
    </row>
    <row r="17" spans="1:4" ht="6" customHeight="1" x14ac:dyDescent="0.25">
      <c r="A17" s="30"/>
      <c r="B17" s="15"/>
      <c r="C17" s="15"/>
      <c r="D17" s="16"/>
    </row>
    <row r="18" spans="1:4" ht="20.100000000000001" customHeight="1" x14ac:dyDescent="0.25">
      <c r="A18" s="104" t="s">
        <v>3</v>
      </c>
      <c r="B18" s="104"/>
      <c r="C18" s="104"/>
      <c r="D18" s="104"/>
    </row>
    <row r="19" spans="1:4" x14ac:dyDescent="0.25">
      <c r="A19" s="46" t="s">
        <v>4</v>
      </c>
      <c r="B19" s="56">
        <f>652+732+609</f>
        <v>1993</v>
      </c>
      <c r="C19" s="56">
        <v>1814</v>
      </c>
      <c r="D19" s="57">
        <f>+((C19-B19)/B19)*100</f>
        <v>-8.981435022579026</v>
      </c>
    </row>
    <row r="20" spans="1:4" x14ac:dyDescent="0.25">
      <c r="A20" s="47" t="s">
        <v>79</v>
      </c>
      <c r="B20" s="43">
        <f>43+43+54</f>
        <v>140</v>
      </c>
      <c r="C20" s="43">
        <v>123</v>
      </c>
      <c r="D20" s="49">
        <f t="shared" ref="D20:D22" si="1">+((C20-B20)/B20)*100</f>
        <v>-12.142857142857142</v>
      </c>
    </row>
    <row r="21" spans="1:4" x14ac:dyDescent="0.25">
      <c r="A21" s="48" t="s">
        <v>14</v>
      </c>
      <c r="B21" s="43">
        <f>24+31+28</f>
        <v>83</v>
      </c>
      <c r="C21" s="43">
        <v>84</v>
      </c>
      <c r="D21" s="49">
        <f t="shared" si="1"/>
        <v>1.2048192771084338</v>
      </c>
    </row>
    <row r="22" spans="1:4" x14ac:dyDescent="0.25">
      <c r="A22" s="31" t="s">
        <v>6</v>
      </c>
      <c r="B22" s="13">
        <f>SUM(B19:B21)</f>
        <v>2216</v>
      </c>
      <c r="C22" s="13">
        <f>SUM(C19:C21)</f>
        <v>2021</v>
      </c>
      <c r="D22" s="14">
        <f t="shared" si="1"/>
        <v>-8.7996389891696758</v>
      </c>
    </row>
    <row r="23" spans="1:4" ht="6.95" customHeight="1" x14ac:dyDescent="0.25">
      <c r="A23" s="32"/>
      <c r="B23" s="15"/>
      <c r="C23" s="15"/>
      <c r="D23" s="16"/>
    </row>
    <row r="24" spans="1:4" ht="20.100000000000001" customHeight="1" x14ac:dyDescent="0.25">
      <c r="A24" s="104" t="s">
        <v>24</v>
      </c>
      <c r="B24" s="104"/>
      <c r="C24" s="104"/>
      <c r="D24" s="104"/>
    </row>
    <row r="25" spans="1:4" ht="20.100000000000001" customHeight="1" x14ac:dyDescent="0.25">
      <c r="A25" s="44" t="s">
        <v>20</v>
      </c>
      <c r="B25" s="56">
        <v>9</v>
      </c>
      <c r="C25" s="56">
        <v>1</v>
      </c>
      <c r="D25" s="57"/>
    </row>
    <row r="26" spans="1:4" ht="20.100000000000001" customHeight="1" x14ac:dyDescent="0.25">
      <c r="A26" s="45" t="s">
        <v>21</v>
      </c>
      <c r="B26" s="43">
        <v>1</v>
      </c>
      <c r="C26" s="43">
        <v>0</v>
      </c>
      <c r="D26" s="49"/>
    </row>
    <row r="27" spans="1:4" ht="20.100000000000001" customHeight="1" x14ac:dyDescent="0.25">
      <c r="A27" s="4" t="s">
        <v>26</v>
      </c>
      <c r="B27" s="17">
        <f>SUM(B25:B26)</f>
        <v>10</v>
      </c>
      <c r="C27" s="17">
        <f>SUM(C25:C26)</f>
        <v>1</v>
      </c>
      <c r="D27" s="14"/>
    </row>
    <row r="28" spans="1:4" ht="21" customHeight="1" x14ac:dyDescent="0.25">
      <c r="A28" s="105" t="s">
        <v>7</v>
      </c>
      <c r="B28" s="99"/>
      <c r="C28" s="99"/>
      <c r="D28" s="100"/>
    </row>
    <row r="29" spans="1:4" ht="20.100000000000001" customHeight="1" x14ac:dyDescent="0.25">
      <c r="A29" s="1" t="s">
        <v>16</v>
      </c>
      <c r="B29" s="56">
        <f>5747+6670+6737</f>
        <v>19154</v>
      </c>
      <c r="C29" s="56">
        <v>16633</v>
      </c>
      <c r="D29" s="57">
        <f t="shared" ref="D29:D31" si="2">+((C29-B29)/B29)*100</f>
        <v>-13.161741672757648</v>
      </c>
    </row>
    <row r="30" spans="1:4" ht="20.100000000000001" customHeight="1" x14ac:dyDescent="0.25">
      <c r="A30" s="2" t="s">
        <v>8</v>
      </c>
      <c r="B30" s="43">
        <f>41591+73471+58280</f>
        <v>173342</v>
      </c>
      <c r="C30" s="43">
        <v>170332</v>
      </c>
      <c r="D30" s="49">
        <f t="shared" si="2"/>
        <v>-1.7364516389565137</v>
      </c>
    </row>
    <row r="31" spans="1:4" ht="20.100000000000001" customHeight="1" x14ac:dyDescent="0.25">
      <c r="A31" s="4" t="s">
        <v>27</v>
      </c>
      <c r="B31" s="50">
        <f>SUM(B29:B30)</f>
        <v>192496</v>
      </c>
      <c r="C31" s="50">
        <f>SUM(C29:C30)</f>
        <v>186965</v>
      </c>
      <c r="D31" s="51">
        <f t="shared" si="2"/>
        <v>-2.8733064583160171</v>
      </c>
    </row>
    <row r="32" spans="1:4" ht="6" customHeight="1" x14ac:dyDescent="0.25">
      <c r="A32" s="5"/>
      <c r="B32" s="18"/>
      <c r="C32" s="18"/>
      <c r="D32" s="16"/>
    </row>
    <row r="33" spans="1:4" ht="21.95" customHeight="1" x14ac:dyDescent="0.25">
      <c r="A33" s="101" t="s">
        <v>28</v>
      </c>
      <c r="B33" s="102"/>
      <c r="C33" s="102"/>
      <c r="D33" s="103"/>
    </row>
    <row r="34" spans="1:4" ht="21.95" customHeight="1" x14ac:dyDescent="0.25">
      <c r="A34" s="8" t="s">
        <v>63</v>
      </c>
      <c r="B34" s="19">
        <f>111+116+131</f>
        <v>358</v>
      </c>
      <c r="C34" s="19">
        <v>329</v>
      </c>
      <c r="D34" s="12">
        <f t="shared" ref="D34:D35" si="3">+((C34-B34)/B34)*100</f>
        <v>-8.1005586592178762</v>
      </c>
    </row>
    <row r="35" spans="1:4" ht="21.95" customHeight="1" x14ac:dyDescent="0.25">
      <c r="A35" s="8" t="s">
        <v>64</v>
      </c>
      <c r="B35" s="19">
        <f>92+110+130</f>
        <v>332</v>
      </c>
      <c r="C35" s="19">
        <v>315</v>
      </c>
      <c r="D35" s="12">
        <f t="shared" si="3"/>
        <v>-5.1204819277108431</v>
      </c>
    </row>
    <row r="36" spans="1:4" ht="8.1" customHeight="1" x14ac:dyDescent="0.25">
      <c r="A36" s="7"/>
      <c r="B36" s="20"/>
      <c r="C36" s="20"/>
      <c r="D36" s="16"/>
    </row>
    <row r="37" spans="1:4" x14ac:dyDescent="0.25">
      <c r="A37" s="92" t="s">
        <v>17</v>
      </c>
      <c r="B37" s="93"/>
      <c r="C37" s="93"/>
      <c r="D37" s="94"/>
    </row>
    <row r="38" spans="1:4" x14ac:dyDescent="0.25">
      <c r="A38" s="95"/>
      <c r="B38" s="96"/>
      <c r="C38" s="96"/>
      <c r="D38" s="97"/>
    </row>
    <row r="39" spans="1:4" x14ac:dyDescent="0.25">
      <c r="A39" s="33" t="s">
        <v>18</v>
      </c>
      <c r="B39" s="21">
        <f>26+37+38</f>
        <v>101</v>
      </c>
      <c r="C39" s="21">
        <v>97</v>
      </c>
      <c r="D39" s="12">
        <f t="shared" ref="D39:D40" si="4">+((C39-B39)/B39)*100</f>
        <v>-3.9603960396039604</v>
      </c>
    </row>
    <row r="40" spans="1:4" x14ac:dyDescent="0.25">
      <c r="A40" s="22" t="s">
        <v>9</v>
      </c>
      <c r="B40" s="22">
        <f>SUM(B39)</f>
        <v>101</v>
      </c>
      <c r="C40" s="22">
        <f>SUM(C39)</f>
        <v>97</v>
      </c>
      <c r="D40" s="14">
        <f t="shared" si="4"/>
        <v>-3.9603960396039604</v>
      </c>
    </row>
    <row r="41" spans="1:4" ht="6" customHeight="1" x14ac:dyDescent="0.25">
      <c r="A41" s="23"/>
      <c r="B41" s="23"/>
      <c r="C41" s="23"/>
      <c r="D41" s="16"/>
    </row>
    <row r="42" spans="1:4" x14ac:dyDescent="0.25">
      <c r="A42" s="3" t="s">
        <v>10</v>
      </c>
      <c r="B42" s="11">
        <f>611+540+595</f>
        <v>1746</v>
      </c>
      <c r="C42" s="11">
        <f>975+548</f>
        <v>1523</v>
      </c>
      <c r="D42" s="12">
        <f t="shared" ref="D42" si="5">+((C42-B42)/B42)*100</f>
        <v>-12.772050400916379</v>
      </c>
    </row>
    <row r="43" spans="1:4" x14ac:dyDescent="0.25">
      <c r="A43" s="24" t="s">
        <v>31</v>
      </c>
      <c r="B43" s="25"/>
      <c r="C43" s="74"/>
      <c r="D43" s="25"/>
    </row>
    <row r="45" spans="1:4" x14ac:dyDescent="0.25">
      <c r="A45" s="53"/>
      <c r="B45" s="53"/>
      <c r="C45" s="53"/>
    </row>
    <row r="46" spans="1:4" x14ac:dyDescent="0.25">
      <c r="A46" s="53"/>
      <c r="B46" s="53"/>
      <c r="C46" s="53"/>
    </row>
    <row r="97" spans="1:4" x14ac:dyDescent="0.25">
      <c r="A97" s="91" t="s">
        <v>74</v>
      </c>
      <c r="B97" s="91"/>
      <c r="C97" s="91"/>
      <c r="D97" s="91"/>
    </row>
    <row r="98" spans="1:4" x14ac:dyDescent="0.25">
      <c r="A98" s="91" t="s">
        <v>82</v>
      </c>
      <c r="B98" s="91"/>
      <c r="C98" s="91"/>
      <c r="D98" s="91"/>
    </row>
    <row r="100" spans="1:4" ht="15.75" customHeight="1" x14ac:dyDescent="0.25">
      <c r="A100" s="106" t="s">
        <v>66</v>
      </c>
      <c r="B100" s="9" t="s">
        <v>78</v>
      </c>
      <c r="C100" s="9" t="s">
        <v>81</v>
      </c>
      <c r="D100" s="9" t="s">
        <v>22</v>
      </c>
    </row>
    <row r="101" spans="1:4" x14ac:dyDescent="0.25">
      <c r="A101" s="107"/>
      <c r="B101" s="10" t="s">
        <v>0</v>
      </c>
      <c r="C101" s="10" t="s">
        <v>0</v>
      </c>
      <c r="D101" s="10" t="s">
        <v>23</v>
      </c>
    </row>
    <row r="102" spans="1:4" ht="15.75" x14ac:dyDescent="0.25">
      <c r="A102" s="54" t="s">
        <v>67</v>
      </c>
      <c r="B102" s="77">
        <v>34.25</v>
      </c>
      <c r="C102" s="77">
        <v>36.71</v>
      </c>
      <c r="D102" s="78">
        <f t="shared" ref="D102:D107" si="6">+((C102-B102)/B102)*100</f>
        <v>7.1824817518248194</v>
      </c>
    </row>
    <row r="103" spans="1:4" ht="15.75" x14ac:dyDescent="0.25">
      <c r="A103" s="54" t="s">
        <v>68</v>
      </c>
      <c r="B103" s="76">
        <v>2250</v>
      </c>
      <c r="C103" s="76">
        <v>2313</v>
      </c>
      <c r="D103" s="78">
        <f t="shared" si="6"/>
        <v>2.8000000000000003</v>
      </c>
    </row>
    <row r="104" spans="1:4" ht="15.75" x14ac:dyDescent="0.25">
      <c r="A104" s="54" t="s">
        <v>69</v>
      </c>
      <c r="B104" s="77">
        <v>6.78</v>
      </c>
      <c r="C104" s="77">
        <v>7.34</v>
      </c>
      <c r="D104" s="78">
        <f t="shared" si="6"/>
        <v>8.2595870206489614</v>
      </c>
    </row>
    <row r="105" spans="1:4" ht="15.75" x14ac:dyDescent="0.25">
      <c r="A105" s="54" t="s">
        <v>70</v>
      </c>
      <c r="B105" s="77">
        <v>7.06</v>
      </c>
      <c r="C105" s="77">
        <v>6.7</v>
      </c>
      <c r="D105" s="78">
        <f t="shared" si="6"/>
        <v>-5.0991501416430518</v>
      </c>
    </row>
    <row r="106" spans="1:4" ht="15.75" x14ac:dyDescent="0.25">
      <c r="A106" s="54" t="s">
        <v>71</v>
      </c>
      <c r="B106" s="76">
        <v>17</v>
      </c>
      <c r="C106" s="76">
        <v>26</v>
      </c>
      <c r="D106" s="78">
        <f t="shared" si="6"/>
        <v>52.941176470588239</v>
      </c>
    </row>
    <row r="107" spans="1:4" ht="15.75" x14ac:dyDescent="0.25">
      <c r="A107" s="54" t="s">
        <v>72</v>
      </c>
      <c r="B107" s="77">
        <v>5.12</v>
      </c>
      <c r="C107" s="77">
        <v>8.25</v>
      </c>
      <c r="D107" s="78">
        <f t="shared" si="6"/>
        <v>61.1328125</v>
      </c>
    </row>
    <row r="108" spans="1:4" ht="15.75" x14ac:dyDescent="0.25">
      <c r="A108" s="75" t="s">
        <v>73</v>
      </c>
    </row>
    <row r="111" spans="1:4" x14ac:dyDescent="0.25">
      <c r="C111" s="6"/>
    </row>
    <row r="112" spans="1:4" x14ac:dyDescent="0.25">
      <c r="C112" s="6"/>
    </row>
    <row r="113" spans="3:3" x14ac:dyDescent="0.25">
      <c r="C113" s="6"/>
    </row>
    <row r="114" spans="3:3" x14ac:dyDescent="0.25">
      <c r="C114" s="6"/>
    </row>
    <row r="115" spans="3:3" x14ac:dyDescent="0.25">
      <c r="C115" s="6"/>
    </row>
    <row r="116" spans="3:3" x14ac:dyDescent="0.25">
      <c r="C116" s="6"/>
    </row>
    <row r="117" spans="3:3" x14ac:dyDescent="0.25">
      <c r="C117" s="6"/>
    </row>
    <row r="118" spans="3:3" x14ac:dyDescent="0.25">
      <c r="C118" s="6"/>
    </row>
    <row r="119" spans="3:3" x14ac:dyDescent="0.25">
      <c r="C119" s="6"/>
    </row>
    <row r="143" spans="1:4" x14ac:dyDescent="0.25">
      <c r="A143" s="89" t="s">
        <v>59</v>
      </c>
      <c r="B143" s="89"/>
      <c r="C143" s="89"/>
      <c r="D143" s="89"/>
    </row>
    <row r="144" spans="1:4" x14ac:dyDescent="0.25">
      <c r="A144" s="91" t="s">
        <v>80</v>
      </c>
      <c r="B144" s="91"/>
      <c r="C144" s="91"/>
      <c r="D144" s="91"/>
    </row>
    <row r="146" spans="1:4" x14ac:dyDescent="0.25">
      <c r="A146" s="90" t="s">
        <v>50</v>
      </c>
      <c r="B146" s="63" t="s">
        <v>78</v>
      </c>
      <c r="C146" s="63" t="s">
        <v>81</v>
      </c>
      <c r="D146" s="68" t="s">
        <v>22</v>
      </c>
    </row>
    <row r="147" spans="1:4" x14ac:dyDescent="0.25">
      <c r="A147" s="90"/>
      <c r="B147" s="64" t="s">
        <v>51</v>
      </c>
      <c r="C147" s="64" t="s">
        <v>51</v>
      </c>
      <c r="D147" s="69" t="s">
        <v>23</v>
      </c>
    </row>
    <row r="148" spans="1:4" ht="15.75" x14ac:dyDescent="0.25">
      <c r="A148" s="54" t="s">
        <v>53</v>
      </c>
      <c r="B148" s="55">
        <v>117064652.73</v>
      </c>
      <c r="C148" s="55">
        <v>166989266.06999999</v>
      </c>
      <c r="D148" s="49">
        <f t="shared" ref="D148:D155" si="7">+((C148-B148)/B148)*100</f>
        <v>42.647043471906933</v>
      </c>
    </row>
    <row r="149" spans="1:4" ht="15.75" x14ac:dyDescent="0.25">
      <c r="A149" s="54" t="s">
        <v>54</v>
      </c>
      <c r="B149" s="55">
        <v>30284865.739999998</v>
      </c>
      <c r="C149" s="55">
        <v>50383607.340000004</v>
      </c>
      <c r="D149" s="49">
        <f t="shared" si="7"/>
        <v>66.36562886740407</v>
      </c>
    </row>
    <row r="150" spans="1:4" ht="15.75" x14ac:dyDescent="0.25">
      <c r="A150" s="54" t="s">
        <v>55</v>
      </c>
      <c r="B150" s="55">
        <v>18662104.510000002</v>
      </c>
      <c r="C150" s="55">
        <v>16084017.119999999</v>
      </c>
      <c r="D150" s="49">
        <f t="shared" si="7"/>
        <v>-13.814558741853292</v>
      </c>
    </row>
    <row r="151" spans="1:4" ht="15.75" x14ac:dyDescent="0.25">
      <c r="A151" s="54" t="s">
        <v>56</v>
      </c>
      <c r="B151" s="55">
        <v>315000</v>
      </c>
      <c r="C151" s="55">
        <v>1244957.27</v>
      </c>
      <c r="D151" s="49">
        <f t="shared" si="7"/>
        <v>295.2245301587302</v>
      </c>
    </row>
    <row r="152" spans="1:4" ht="15.75" x14ac:dyDescent="0.25">
      <c r="A152" s="54" t="s">
        <v>57</v>
      </c>
      <c r="B152" s="55">
        <v>272260</v>
      </c>
      <c r="C152" s="55">
        <v>108900</v>
      </c>
      <c r="D152" s="49">
        <f t="shared" si="7"/>
        <v>-60.001469183868359</v>
      </c>
    </row>
    <row r="153" spans="1:4" ht="15.75" x14ac:dyDescent="0.25">
      <c r="A153" s="54" t="s">
        <v>65</v>
      </c>
      <c r="B153" s="55">
        <v>148065583.38999999</v>
      </c>
      <c r="C153" s="55">
        <v>107354745</v>
      </c>
      <c r="D153" s="49">
        <f t="shared" si="7"/>
        <v>-27.495139287547293</v>
      </c>
    </row>
    <row r="154" spans="1:4" ht="15.75" x14ac:dyDescent="0.25">
      <c r="A154" s="54" t="s">
        <v>58</v>
      </c>
      <c r="B154" s="55">
        <v>240000</v>
      </c>
      <c r="C154" s="55">
        <v>724335.83</v>
      </c>
      <c r="D154" s="49">
        <f t="shared" si="7"/>
        <v>201.80659583333332</v>
      </c>
    </row>
    <row r="155" spans="1:4" ht="15.75" x14ac:dyDescent="0.25">
      <c r="A155" s="65" t="s">
        <v>60</v>
      </c>
      <c r="B155" s="66">
        <f>SUM(B148:B154)</f>
        <v>314904466.37</v>
      </c>
      <c r="C155" s="66">
        <f>SUM(C148:C154)</f>
        <v>342889828.63</v>
      </c>
      <c r="D155" s="67">
        <f t="shared" si="7"/>
        <v>8.8869372297559988</v>
      </c>
    </row>
  </sheetData>
  <mergeCells count="16">
    <mergeCell ref="A143:D143"/>
    <mergeCell ref="A146:A147"/>
    <mergeCell ref="A144:D144"/>
    <mergeCell ref="A37:D38"/>
    <mergeCell ref="A1:C1"/>
    <mergeCell ref="A2:D2"/>
    <mergeCell ref="A5:D5"/>
    <mergeCell ref="A6:D6"/>
    <mergeCell ref="A10:D10"/>
    <mergeCell ref="A33:D33"/>
    <mergeCell ref="A24:D24"/>
    <mergeCell ref="A28:D28"/>
    <mergeCell ref="A18:D18"/>
    <mergeCell ref="A97:D97"/>
    <mergeCell ref="A98:D98"/>
    <mergeCell ref="A100:A10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0"/>
  <sheetViews>
    <sheetView topLeftCell="A27" zoomScaleNormal="100" workbookViewId="0">
      <selection activeCell="G43" sqref="G43"/>
    </sheetView>
  </sheetViews>
  <sheetFormatPr defaultColWidth="11.42578125" defaultRowHeight="15" x14ac:dyDescent="0.25"/>
  <cols>
    <col min="1" max="1" width="21.85546875" customWidth="1"/>
    <col min="2" max="2" width="38.28515625" customWidth="1"/>
    <col min="3" max="3" width="15.140625" customWidth="1"/>
    <col min="4" max="4" width="5.5703125" customWidth="1"/>
  </cols>
  <sheetData>
    <row r="1" spans="1:5" x14ac:dyDescent="0.25">
      <c r="A1" s="34" t="s">
        <v>34</v>
      </c>
      <c r="B1" s="34" t="s">
        <v>35</v>
      </c>
      <c r="C1" s="35" t="s">
        <v>36</v>
      </c>
      <c r="D1" s="36" t="s">
        <v>37</v>
      </c>
    </row>
    <row r="2" spans="1:5" x14ac:dyDescent="0.25">
      <c r="A2" s="37" t="s">
        <v>32</v>
      </c>
      <c r="B2" s="38" t="s">
        <v>11</v>
      </c>
      <c r="C2" s="39">
        <v>0</v>
      </c>
      <c r="D2" s="34">
        <v>2026</v>
      </c>
      <c r="E2" t="s">
        <v>62</v>
      </c>
    </row>
    <row r="3" spans="1:5" x14ac:dyDescent="0.25">
      <c r="A3" s="37" t="s">
        <v>32</v>
      </c>
      <c r="B3" s="34" t="s">
        <v>1</v>
      </c>
      <c r="C3" s="40">
        <v>0</v>
      </c>
      <c r="D3" s="34">
        <v>2026</v>
      </c>
      <c r="E3" t="s">
        <v>62</v>
      </c>
    </row>
    <row r="4" spans="1:5" x14ac:dyDescent="0.25">
      <c r="A4" s="37" t="s">
        <v>32</v>
      </c>
      <c r="B4" s="34" t="s">
        <v>19</v>
      </c>
      <c r="C4" s="39">
        <v>2039</v>
      </c>
      <c r="D4" s="34">
        <v>2026</v>
      </c>
      <c r="E4" t="s">
        <v>62</v>
      </c>
    </row>
    <row r="5" spans="1:5" x14ac:dyDescent="0.25">
      <c r="A5" s="37" t="s">
        <v>32</v>
      </c>
      <c r="B5" s="34" t="s">
        <v>12</v>
      </c>
      <c r="C5" s="39">
        <v>2374</v>
      </c>
      <c r="D5" s="34">
        <v>2026</v>
      </c>
      <c r="E5" t="s">
        <v>62</v>
      </c>
    </row>
    <row r="6" spans="1:5" x14ac:dyDescent="0.25">
      <c r="A6" s="37" t="s">
        <v>32</v>
      </c>
      <c r="B6" s="34" t="s">
        <v>2</v>
      </c>
      <c r="C6" s="39">
        <v>2043</v>
      </c>
      <c r="D6" s="34">
        <v>2026</v>
      </c>
      <c r="E6" t="s">
        <v>62</v>
      </c>
    </row>
    <row r="7" spans="1:5" x14ac:dyDescent="0.25">
      <c r="A7" s="37" t="s">
        <v>32</v>
      </c>
      <c r="B7" s="34" t="s">
        <v>33</v>
      </c>
      <c r="C7" s="86">
        <v>6456</v>
      </c>
      <c r="D7" s="34">
        <v>2026</v>
      </c>
      <c r="E7" t="s">
        <v>62</v>
      </c>
    </row>
    <row r="8" spans="1:5" x14ac:dyDescent="0.25">
      <c r="A8" s="37" t="s">
        <v>38</v>
      </c>
      <c r="B8" s="41" t="s">
        <v>4</v>
      </c>
      <c r="C8" s="40">
        <v>1814</v>
      </c>
      <c r="D8" s="34">
        <v>2026</v>
      </c>
      <c r="E8" t="s">
        <v>62</v>
      </c>
    </row>
    <row r="9" spans="1:5" x14ac:dyDescent="0.25">
      <c r="A9" s="37" t="s">
        <v>38</v>
      </c>
      <c r="B9" s="41" t="s">
        <v>5</v>
      </c>
      <c r="C9" s="40">
        <v>123</v>
      </c>
      <c r="D9" s="34">
        <v>2026</v>
      </c>
      <c r="E9" t="s">
        <v>62</v>
      </c>
    </row>
    <row r="10" spans="1:5" x14ac:dyDescent="0.25">
      <c r="A10" s="37" t="s">
        <v>38</v>
      </c>
      <c r="B10" s="41" t="s">
        <v>14</v>
      </c>
      <c r="C10" s="40">
        <v>84</v>
      </c>
      <c r="D10" s="34">
        <v>2026</v>
      </c>
      <c r="E10" t="s">
        <v>62</v>
      </c>
    </row>
    <row r="11" spans="1:5" x14ac:dyDescent="0.25">
      <c r="A11" s="37" t="s">
        <v>38</v>
      </c>
      <c r="B11" s="41" t="s">
        <v>33</v>
      </c>
      <c r="C11" s="86">
        <v>2021</v>
      </c>
      <c r="D11" s="34">
        <v>2026</v>
      </c>
      <c r="E11" t="s">
        <v>62</v>
      </c>
    </row>
    <row r="12" spans="1:5" x14ac:dyDescent="0.25">
      <c r="A12" s="37" t="s">
        <v>39</v>
      </c>
      <c r="B12" s="41" t="s">
        <v>40</v>
      </c>
      <c r="C12" s="40">
        <v>1</v>
      </c>
      <c r="D12" s="34">
        <v>2026</v>
      </c>
      <c r="E12" t="s">
        <v>62</v>
      </c>
    </row>
    <row r="13" spans="1:5" x14ac:dyDescent="0.25">
      <c r="A13" s="37" t="s">
        <v>39</v>
      </c>
      <c r="B13" s="41" t="s">
        <v>41</v>
      </c>
      <c r="C13" s="40">
        <v>0</v>
      </c>
      <c r="D13" s="34">
        <v>2026</v>
      </c>
      <c r="E13" t="s">
        <v>62</v>
      </c>
    </row>
    <row r="14" spans="1:5" x14ac:dyDescent="0.25">
      <c r="A14" s="37" t="s">
        <v>42</v>
      </c>
      <c r="B14" s="41" t="s">
        <v>43</v>
      </c>
      <c r="C14" s="40">
        <v>16633</v>
      </c>
      <c r="D14" s="34">
        <v>2026</v>
      </c>
      <c r="E14" t="s">
        <v>62</v>
      </c>
    </row>
    <row r="15" spans="1:5" x14ac:dyDescent="0.25">
      <c r="A15" s="37" t="s">
        <v>42</v>
      </c>
      <c r="B15" s="41" t="s">
        <v>8</v>
      </c>
      <c r="C15" s="40">
        <v>170332</v>
      </c>
      <c r="D15" s="34">
        <v>2026</v>
      </c>
      <c r="E15" t="s">
        <v>62</v>
      </c>
    </row>
    <row r="16" spans="1:5" ht="15.75" x14ac:dyDescent="0.25">
      <c r="A16" s="37" t="s">
        <v>42</v>
      </c>
      <c r="B16" s="41" t="s">
        <v>33</v>
      </c>
      <c r="C16" s="87">
        <v>186965</v>
      </c>
      <c r="D16" s="34">
        <v>2026</v>
      </c>
      <c r="E16" t="s">
        <v>62</v>
      </c>
    </row>
    <row r="17" spans="1:5" x14ac:dyDescent="0.25">
      <c r="A17" s="37" t="s">
        <v>44</v>
      </c>
      <c r="B17" s="41" t="s">
        <v>48</v>
      </c>
      <c r="C17" s="88">
        <v>329</v>
      </c>
      <c r="D17" s="34">
        <v>2026</v>
      </c>
      <c r="E17" t="s">
        <v>62</v>
      </c>
    </row>
    <row r="18" spans="1:5" x14ac:dyDescent="0.25">
      <c r="A18" s="37" t="s">
        <v>44</v>
      </c>
      <c r="B18" s="41" t="s">
        <v>30</v>
      </c>
      <c r="C18" s="88">
        <v>315</v>
      </c>
      <c r="D18" s="34">
        <v>2026</v>
      </c>
      <c r="E18" t="s">
        <v>62</v>
      </c>
    </row>
    <row r="19" spans="1:5" x14ac:dyDescent="0.25">
      <c r="A19" s="37" t="s">
        <v>45</v>
      </c>
      <c r="B19" s="41" t="s">
        <v>17</v>
      </c>
      <c r="C19" s="70">
        <v>97</v>
      </c>
      <c r="D19" s="34">
        <v>2026</v>
      </c>
      <c r="E19" t="s">
        <v>62</v>
      </c>
    </row>
    <row r="20" spans="1:5" x14ac:dyDescent="0.25">
      <c r="A20" s="37" t="s">
        <v>46</v>
      </c>
      <c r="B20" s="41" t="s">
        <v>47</v>
      </c>
      <c r="C20" s="70">
        <v>1593</v>
      </c>
      <c r="D20" s="34">
        <v>2026</v>
      </c>
      <c r="E20" t="s">
        <v>62</v>
      </c>
    </row>
    <row r="21" spans="1:5" x14ac:dyDescent="0.25">
      <c r="A21" s="37"/>
      <c r="B21" s="41"/>
      <c r="C21" s="70"/>
      <c r="D21" s="34"/>
    </row>
    <row r="22" spans="1:5" x14ac:dyDescent="0.25">
      <c r="A22" s="34" t="s">
        <v>34</v>
      </c>
      <c r="B22" s="37" t="s">
        <v>76</v>
      </c>
      <c r="C22" s="70"/>
      <c r="D22" s="34">
        <v>2026</v>
      </c>
      <c r="E22" t="s">
        <v>62</v>
      </c>
    </row>
    <row r="23" spans="1:5" ht="15.75" x14ac:dyDescent="0.25">
      <c r="A23" s="37" t="s">
        <v>44</v>
      </c>
      <c r="B23" s="82" t="s">
        <v>67</v>
      </c>
      <c r="C23" s="83">
        <v>36.71</v>
      </c>
      <c r="D23" s="34">
        <v>2026</v>
      </c>
      <c r="E23" t="s">
        <v>62</v>
      </c>
    </row>
    <row r="24" spans="1:5" ht="15.75" x14ac:dyDescent="0.25">
      <c r="A24" s="37" t="s">
        <v>44</v>
      </c>
      <c r="B24" s="82" t="s">
        <v>68</v>
      </c>
      <c r="C24" s="84">
        <v>2313</v>
      </c>
      <c r="D24" s="34">
        <v>2026</v>
      </c>
      <c r="E24" t="s">
        <v>62</v>
      </c>
    </row>
    <row r="25" spans="1:5" ht="15.75" x14ac:dyDescent="0.25">
      <c r="A25" s="37" t="s">
        <v>44</v>
      </c>
      <c r="B25" s="82" t="s">
        <v>69</v>
      </c>
      <c r="C25" s="83">
        <v>7.34</v>
      </c>
      <c r="D25" s="34">
        <v>2026</v>
      </c>
      <c r="E25" t="s">
        <v>62</v>
      </c>
    </row>
    <row r="26" spans="1:5" ht="15.75" x14ac:dyDescent="0.25">
      <c r="A26" s="37" t="s">
        <v>44</v>
      </c>
      <c r="B26" s="82" t="s">
        <v>70</v>
      </c>
      <c r="C26" s="83">
        <v>6.7</v>
      </c>
      <c r="D26" s="34">
        <v>2026</v>
      </c>
      <c r="E26" t="s">
        <v>62</v>
      </c>
    </row>
    <row r="27" spans="1:5" ht="15.75" x14ac:dyDescent="0.25">
      <c r="A27" s="37" t="s">
        <v>44</v>
      </c>
      <c r="B27" s="82" t="s">
        <v>71</v>
      </c>
      <c r="C27" s="84">
        <v>26</v>
      </c>
      <c r="D27" s="34">
        <v>2026</v>
      </c>
      <c r="E27" t="s">
        <v>62</v>
      </c>
    </row>
    <row r="28" spans="1:5" ht="15.75" x14ac:dyDescent="0.25">
      <c r="A28" s="37" t="s">
        <v>44</v>
      </c>
      <c r="B28" s="82" t="s">
        <v>72</v>
      </c>
      <c r="C28" s="83">
        <v>8.25</v>
      </c>
      <c r="D28" s="34">
        <v>2026</v>
      </c>
      <c r="E28" t="s">
        <v>62</v>
      </c>
    </row>
    <row r="29" spans="1:5" x14ac:dyDescent="0.25">
      <c r="A29" s="37"/>
      <c r="B29" s="41"/>
      <c r="C29" s="70"/>
      <c r="D29" s="34"/>
    </row>
    <row r="30" spans="1:5" x14ac:dyDescent="0.25">
      <c r="A30" s="59" t="s">
        <v>29</v>
      </c>
      <c r="B30" s="34" t="s">
        <v>53</v>
      </c>
      <c r="C30" s="73">
        <v>166989266.06999999</v>
      </c>
      <c r="D30" s="34">
        <v>2026</v>
      </c>
      <c r="E30" s="59" t="s">
        <v>62</v>
      </c>
    </row>
    <row r="31" spans="1:5" x14ac:dyDescent="0.25">
      <c r="A31" s="59" t="s">
        <v>29</v>
      </c>
      <c r="B31" s="34" t="s">
        <v>54</v>
      </c>
      <c r="C31" s="73">
        <v>50383607.340000004</v>
      </c>
      <c r="D31" s="34">
        <v>2026</v>
      </c>
      <c r="E31" s="59" t="s">
        <v>62</v>
      </c>
    </row>
    <row r="32" spans="1:5" x14ac:dyDescent="0.25">
      <c r="A32" s="59" t="s">
        <v>29</v>
      </c>
      <c r="B32" s="34" t="s">
        <v>55</v>
      </c>
      <c r="C32" s="73">
        <v>16084017.119999999</v>
      </c>
      <c r="D32" s="34">
        <v>2026</v>
      </c>
      <c r="E32" s="59" t="s">
        <v>62</v>
      </c>
    </row>
    <row r="33" spans="1:5" x14ac:dyDescent="0.25">
      <c r="A33" s="59" t="s">
        <v>29</v>
      </c>
      <c r="B33" s="34" t="s">
        <v>56</v>
      </c>
      <c r="C33" s="73">
        <v>1244957.27</v>
      </c>
      <c r="D33" s="34">
        <v>2026</v>
      </c>
      <c r="E33" s="59" t="s">
        <v>62</v>
      </c>
    </row>
    <row r="34" spans="1:5" x14ac:dyDescent="0.25">
      <c r="A34" s="59" t="s">
        <v>29</v>
      </c>
      <c r="B34" s="34" t="s">
        <v>57</v>
      </c>
      <c r="C34" s="73">
        <v>108900</v>
      </c>
      <c r="D34" s="34">
        <v>2026</v>
      </c>
      <c r="E34" s="59" t="s">
        <v>62</v>
      </c>
    </row>
    <row r="35" spans="1:5" x14ac:dyDescent="0.25">
      <c r="A35" s="59" t="s">
        <v>29</v>
      </c>
      <c r="B35" s="34" t="s">
        <v>65</v>
      </c>
      <c r="C35" s="73">
        <v>107354745</v>
      </c>
      <c r="D35" s="34">
        <v>2026</v>
      </c>
      <c r="E35" s="59" t="s">
        <v>62</v>
      </c>
    </row>
    <row r="36" spans="1:5" x14ac:dyDescent="0.25">
      <c r="A36" s="59" t="s">
        <v>29</v>
      </c>
      <c r="B36" s="34" t="s">
        <v>58</v>
      </c>
      <c r="C36" s="73">
        <v>724335.83</v>
      </c>
      <c r="D36" s="34">
        <v>2026</v>
      </c>
      <c r="E36" s="59" t="s">
        <v>62</v>
      </c>
    </row>
    <row r="37" spans="1:5" x14ac:dyDescent="0.25">
      <c r="A37" s="60" t="s">
        <v>75</v>
      </c>
      <c r="B37" s="34"/>
      <c r="C37" s="73">
        <v>342889828.63</v>
      </c>
      <c r="D37" s="79"/>
      <c r="E37" s="59"/>
    </row>
    <row r="39" spans="1:5" x14ac:dyDescent="0.25">
      <c r="A39" s="34" t="s">
        <v>34</v>
      </c>
      <c r="B39" s="34" t="s">
        <v>35</v>
      </c>
      <c r="C39" s="35" t="s">
        <v>36</v>
      </c>
      <c r="D39" s="36" t="s">
        <v>37</v>
      </c>
    </row>
    <row r="40" spans="1:5" x14ac:dyDescent="0.25">
      <c r="A40" s="37" t="s">
        <v>32</v>
      </c>
      <c r="B40" s="38" t="s">
        <v>11</v>
      </c>
      <c r="C40" s="39">
        <v>0</v>
      </c>
      <c r="D40" s="34">
        <v>2025</v>
      </c>
      <c r="E40" t="s">
        <v>62</v>
      </c>
    </row>
    <row r="41" spans="1:5" x14ac:dyDescent="0.25">
      <c r="A41" s="37" t="s">
        <v>32</v>
      </c>
      <c r="B41" s="34" t="s">
        <v>1</v>
      </c>
      <c r="C41" s="40">
        <v>0</v>
      </c>
      <c r="D41" s="34">
        <v>2025</v>
      </c>
      <c r="E41" t="s">
        <v>62</v>
      </c>
    </row>
    <row r="42" spans="1:5" x14ac:dyDescent="0.25">
      <c r="A42" s="37" t="s">
        <v>32</v>
      </c>
      <c r="B42" s="34" t="s">
        <v>19</v>
      </c>
      <c r="C42" s="39">
        <f>632+720+894</f>
        <v>2246</v>
      </c>
      <c r="D42" s="34">
        <v>2025</v>
      </c>
      <c r="E42" t="s">
        <v>62</v>
      </c>
    </row>
    <row r="43" spans="1:5" x14ac:dyDescent="0.25">
      <c r="A43" s="37" t="s">
        <v>32</v>
      </c>
      <c r="B43" s="34" t="s">
        <v>12</v>
      </c>
      <c r="C43" s="39">
        <f>943+1028+1107</f>
        <v>3078</v>
      </c>
      <c r="D43" s="34">
        <v>2025</v>
      </c>
      <c r="E43" t="s">
        <v>62</v>
      </c>
    </row>
    <row r="44" spans="1:5" x14ac:dyDescent="0.25">
      <c r="A44" s="37" t="s">
        <v>32</v>
      </c>
      <c r="B44" s="34" t="s">
        <v>2</v>
      </c>
      <c r="C44" s="39">
        <f>1093+1011+874</f>
        <v>2978</v>
      </c>
      <c r="D44" s="34">
        <v>2025</v>
      </c>
      <c r="E44" t="s">
        <v>62</v>
      </c>
    </row>
    <row r="45" spans="1:5" x14ac:dyDescent="0.25">
      <c r="A45" s="37" t="s">
        <v>32</v>
      </c>
      <c r="B45" s="34" t="s">
        <v>33</v>
      </c>
      <c r="C45" s="86">
        <f>SUM(C40:C44)</f>
        <v>8302</v>
      </c>
      <c r="D45" s="34">
        <v>2025</v>
      </c>
      <c r="E45" t="s">
        <v>62</v>
      </c>
    </row>
    <row r="46" spans="1:5" x14ac:dyDescent="0.25">
      <c r="A46" s="37" t="s">
        <v>38</v>
      </c>
      <c r="B46" s="41" t="s">
        <v>4</v>
      </c>
      <c r="C46" s="40">
        <f>652+732+609</f>
        <v>1993</v>
      </c>
      <c r="D46" s="34">
        <v>2025</v>
      </c>
      <c r="E46" t="s">
        <v>62</v>
      </c>
    </row>
    <row r="47" spans="1:5" x14ac:dyDescent="0.25">
      <c r="A47" s="37" t="s">
        <v>38</v>
      </c>
      <c r="B47" s="41" t="s">
        <v>5</v>
      </c>
      <c r="C47" s="40">
        <f>43+43+54</f>
        <v>140</v>
      </c>
      <c r="D47" s="34">
        <v>2025</v>
      </c>
      <c r="E47" t="s">
        <v>62</v>
      </c>
    </row>
    <row r="48" spans="1:5" x14ac:dyDescent="0.25">
      <c r="A48" s="37" t="s">
        <v>38</v>
      </c>
      <c r="B48" s="41" t="s">
        <v>14</v>
      </c>
      <c r="C48" s="40">
        <f>24+31+28</f>
        <v>83</v>
      </c>
      <c r="D48" s="34">
        <v>2025</v>
      </c>
      <c r="E48" t="s">
        <v>62</v>
      </c>
    </row>
    <row r="49" spans="1:5" x14ac:dyDescent="0.25">
      <c r="A49" s="37" t="s">
        <v>38</v>
      </c>
      <c r="B49" s="41" t="s">
        <v>33</v>
      </c>
      <c r="C49" s="86">
        <f>SUM(C46:C48)</f>
        <v>2216</v>
      </c>
      <c r="D49" s="34">
        <v>2025</v>
      </c>
      <c r="E49" t="s">
        <v>62</v>
      </c>
    </row>
    <row r="50" spans="1:5" x14ac:dyDescent="0.25">
      <c r="A50" s="37" t="s">
        <v>39</v>
      </c>
      <c r="B50" s="41" t="s">
        <v>40</v>
      </c>
      <c r="C50" s="40">
        <v>9</v>
      </c>
      <c r="D50" s="34">
        <v>2025</v>
      </c>
      <c r="E50" t="s">
        <v>62</v>
      </c>
    </row>
    <row r="51" spans="1:5" x14ac:dyDescent="0.25">
      <c r="A51" s="37" t="s">
        <v>39</v>
      </c>
      <c r="B51" s="41" t="s">
        <v>41</v>
      </c>
      <c r="C51" s="40">
        <v>1</v>
      </c>
      <c r="D51" s="34">
        <v>2025</v>
      </c>
      <c r="E51" t="s">
        <v>62</v>
      </c>
    </row>
    <row r="52" spans="1:5" x14ac:dyDescent="0.25">
      <c r="A52" s="37" t="s">
        <v>42</v>
      </c>
      <c r="B52" s="41" t="s">
        <v>43</v>
      </c>
      <c r="C52" s="40">
        <f>5747+6670+6737</f>
        <v>19154</v>
      </c>
      <c r="D52" s="34">
        <v>2025</v>
      </c>
      <c r="E52" t="s">
        <v>62</v>
      </c>
    </row>
    <row r="53" spans="1:5" x14ac:dyDescent="0.25">
      <c r="A53" s="37" t="s">
        <v>42</v>
      </c>
      <c r="B53" s="41" t="s">
        <v>8</v>
      </c>
      <c r="C53" s="40">
        <f>41591+73471+58280</f>
        <v>173342</v>
      </c>
      <c r="D53" s="34">
        <v>2025</v>
      </c>
      <c r="E53" t="s">
        <v>62</v>
      </c>
    </row>
    <row r="54" spans="1:5" ht="15.75" x14ac:dyDescent="0.25">
      <c r="A54" s="37" t="s">
        <v>42</v>
      </c>
      <c r="B54" s="41" t="s">
        <v>33</v>
      </c>
      <c r="C54" s="87">
        <f>SUM(C52:C53)</f>
        <v>192496</v>
      </c>
      <c r="D54" s="34">
        <v>2025</v>
      </c>
      <c r="E54" t="s">
        <v>62</v>
      </c>
    </row>
    <row r="55" spans="1:5" x14ac:dyDescent="0.25">
      <c r="A55" s="37" t="s">
        <v>44</v>
      </c>
      <c r="B55" s="41" t="s">
        <v>48</v>
      </c>
      <c r="C55" s="88">
        <f>111+116+131</f>
        <v>358</v>
      </c>
      <c r="D55" s="34">
        <v>2025</v>
      </c>
      <c r="E55" t="s">
        <v>62</v>
      </c>
    </row>
    <row r="56" spans="1:5" x14ac:dyDescent="0.25">
      <c r="A56" s="37" t="s">
        <v>44</v>
      </c>
      <c r="B56" s="41" t="s">
        <v>30</v>
      </c>
      <c r="C56" s="88">
        <f>92+110+130</f>
        <v>332</v>
      </c>
      <c r="D56" s="34">
        <v>2025</v>
      </c>
      <c r="E56" t="s">
        <v>62</v>
      </c>
    </row>
    <row r="57" spans="1:5" x14ac:dyDescent="0.25">
      <c r="A57" s="37" t="s">
        <v>45</v>
      </c>
      <c r="B57" s="41" t="s">
        <v>17</v>
      </c>
      <c r="C57" s="70">
        <v>101</v>
      </c>
      <c r="D57" s="34">
        <v>2025</v>
      </c>
      <c r="E57" t="s">
        <v>62</v>
      </c>
    </row>
    <row r="58" spans="1:5" x14ac:dyDescent="0.25">
      <c r="A58" s="37" t="s">
        <v>46</v>
      </c>
      <c r="B58" s="41" t="s">
        <v>47</v>
      </c>
      <c r="C58" s="70">
        <v>1746</v>
      </c>
      <c r="D58" s="34">
        <v>2025</v>
      </c>
      <c r="E58" t="s">
        <v>62</v>
      </c>
    </row>
    <row r="59" spans="1:5" x14ac:dyDescent="0.25">
      <c r="A59" s="37"/>
      <c r="B59" s="41"/>
      <c r="C59" s="70"/>
      <c r="D59" s="34"/>
    </row>
    <row r="60" spans="1:5" x14ac:dyDescent="0.25">
      <c r="A60" s="34" t="s">
        <v>34</v>
      </c>
      <c r="B60" s="37" t="s">
        <v>76</v>
      </c>
      <c r="C60" s="70"/>
      <c r="D60" s="34">
        <v>2025</v>
      </c>
      <c r="E60" t="s">
        <v>62</v>
      </c>
    </row>
    <row r="61" spans="1:5" ht="15.75" x14ac:dyDescent="0.25">
      <c r="A61" s="37" t="s">
        <v>44</v>
      </c>
      <c r="B61" s="82" t="s">
        <v>67</v>
      </c>
      <c r="C61" s="83">
        <v>34.25</v>
      </c>
      <c r="D61" s="34">
        <v>2025</v>
      </c>
      <c r="E61" t="s">
        <v>62</v>
      </c>
    </row>
    <row r="62" spans="1:5" ht="15.75" x14ac:dyDescent="0.25">
      <c r="A62" s="37" t="s">
        <v>44</v>
      </c>
      <c r="B62" s="82" t="s">
        <v>68</v>
      </c>
      <c r="C62" s="84">
        <v>2250</v>
      </c>
      <c r="D62" s="34">
        <v>2025</v>
      </c>
      <c r="E62" t="s">
        <v>62</v>
      </c>
    </row>
    <row r="63" spans="1:5" ht="15.75" x14ac:dyDescent="0.25">
      <c r="A63" s="37" t="s">
        <v>44</v>
      </c>
      <c r="B63" s="82" t="s">
        <v>69</v>
      </c>
      <c r="C63" s="83">
        <v>6.78</v>
      </c>
      <c r="D63" s="34">
        <v>2025</v>
      </c>
      <c r="E63" t="s">
        <v>62</v>
      </c>
    </row>
    <row r="64" spans="1:5" ht="15.75" x14ac:dyDescent="0.25">
      <c r="A64" s="37" t="s">
        <v>44</v>
      </c>
      <c r="B64" s="82" t="s">
        <v>70</v>
      </c>
      <c r="C64" s="83">
        <v>7.06</v>
      </c>
      <c r="D64" s="34">
        <v>2025</v>
      </c>
      <c r="E64" t="s">
        <v>62</v>
      </c>
    </row>
    <row r="65" spans="1:5" ht="15.75" x14ac:dyDescent="0.25">
      <c r="A65" s="37" t="s">
        <v>44</v>
      </c>
      <c r="B65" s="82" t="s">
        <v>71</v>
      </c>
      <c r="C65" s="84">
        <v>17</v>
      </c>
      <c r="D65" s="34">
        <v>2025</v>
      </c>
      <c r="E65" t="s">
        <v>62</v>
      </c>
    </row>
    <row r="66" spans="1:5" ht="15.75" x14ac:dyDescent="0.25">
      <c r="A66" s="37" t="s">
        <v>44</v>
      </c>
      <c r="B66" s="82" t="s">
        <v>72</v>
      </c>
      <c r="C66" s="83">
        <v>5.12</v>
      </c>
      <c r="D66" s="34">
        <v>2025</v>
      </c>
      <c r="E66" t="s">
        <v>62</v>
      </c>
    </row>
    <row r="67" spans="1:5" x14ac:dyDescent="0.25">
      <c r="A67" s="37"/>
      <c r="B67" s="41"/>
      <c r="C67" s="70"/>
      <c r="D67" s="34"/>
    </row>
    <row r="68" spans="1:5" x14ac:dyDescent="0.25">
      <c r="A68" s="59" t="s">
        <v>29</v>
      </c>
      <c r="B68" s="34" t="s">
        <v>53</v>
      </c>
      <c r="C68" s="73">
        <v>117064652.73</v>
      </c>
      <c r="D68" s="34">
        <v>2025</v>
      </c>
      <c r="E68" s="59" t="s">
        <v>62</v>
      </c>
    </row>
    <row r="69" spans="1:5" x14ac:dyDescent="0.25">
      <c r="A69" s="59" t="s">
        <v>29</v>
      </c>
      <c r="B69" s="34" t="s">
        <v>54</v>
      </c>
      <c r="C69" s="73">
        <v>30284865.739999998</v>
      </c>
      <c r="D69" s="34">
        <v>2025</v>
      </c>
      <c r="E69" s="59" t="s">
        <v>62</v>
      </c>
    </row>
    <row r="70" spans="1:5" x14ac:dyDescent="0.25">
      <c r="A70" s="59" t="s">
        <v>29</v>
      </c>
      <c r="B70" s="34" t="s">
        <v>55</v>
      </c>
      <c r="C70" s="73">
        <v>18662104.510000002</v>
      </c>
      <c r="D70" s="34">
        <v>2025</v>
      </c>
      <c r="E70" s="59" t="s">
        <v>62</v>
      </c>
    </row>
    <row r="71" spans="1:5" x14ac:dyDescent="0.25">
      <c r="A71" s="59" t="s">
        <v>29</v>
      </c>
      <c r="B71" s="34" t="s">
        <v>56</v>
      </c>
      <c r="C71" s="73">
        <v>315000</v>
      </c>
      <c r="D71" s="34">
        <v>2025</v>
      </c>
      <c r="E71" s="59" t="s">
        <v>62</v>
      </c>
    </row>
    <row r="72" spans="1:5" x14ac:dyDescent="0.25">
      <c r="A72" s="59" t="s">
        <v>29</v>
      </c>
      <c r="B72" s="34" t="s">
        <v>57</v>
      </c>
      <c r="C72" s="73">
        <v>272260</v>
      </c>
      <c r="D72" s="34">
        <v>2025</v>
      </c>
      <c r="E72" s="59" t="s">
        <v>62</v>
      </c>
    </row>
    <row r="73" spans="1:5" x14ac:dyDescent="0.25">
      <c r="A73" s="59" t="s">
        <v>29</v>
      </c>
      <c r="B73" s="34" t="s">
        <v>65</v>
      </c>
      <c r="C73" s="73">
        <v>148065583.38999999</v>
      </c>
      <c r="D73" s="34">
        <v>2025</v>
      </c>
      <c r="E73" s="59" t="s">
        <v>62</v>
      </c>
    </row>
    <row r="74" spans="1:5" x14ac:dyDescent="0.25">
      <c r="A74" s="59" t="s">
        <v>29</v>
      </c>
      <c r="B74" s="34" t="s">
        <v>58</v>
      </c>
      <c r="C74" s="73">
        <v>240000</v>
      </c>
      <c r="D74" s="34">
        <v>2025</v>
      </c>
      <c r="E74" s="59" t="s">
        <v>62</v>
      </c>
    </row>
    <row r="75" spans="1:5" x14ac:dyDescent="0.25">
      <c r="A75" s="60" t="s">
        <v>75</v>
      </c>
      <c r="B75" s="34"/>
      <c r="C75" s="73">
        <f>SUM(C68:C74)</f>
        <v>314904466.37</v>
      </c>
      <c r="D75" s="79"/>
      <c r="E75" s="59"/>
    </row>
    <row r="77" spans="1:5" x14ac:dyDescent="0.25">
      <c r="A77" s="34" t="s">
        <v>34</v>
      </c>
      <c r="B77" s="34" t="s">
        <v>35</v>
      </c>
      <c r="C77" s="35" t="s">
        <v>36</v>
      </c>
      <c r="D77" s="36" t="s">
        <v>37</v>
      </c>
    </row>
    <row r="78" spans="1:5" x14ac:dyDescent="0.25">
      <c r="A78" s="37" t="s">
        <v>32</v>
      </c>
      <c r="B78" s="38" t="s">
        <v>11</v>
      </c>
      <c r="C78" s="39">
        <v>0</v>
      </c>
      <c r="D78" s="34">
        <v>2024</v>
      </c>
      <c r="E78" t="s">
        <v>62</v>
      </c>
    </row>
    <row r="79" spans="1:5" x14ac:dyDescent="0.25">
      <c r="A79" s="37" t="s">
        <v>32</v>
      </c>
      <c r="B79" s="34" t="s">
        <v>1</v>
      </c>
      <c r="C79" s="40">
        <v>0</v>
      </c>
      <c r="D79" s="34">
        <v>2024</v>
      </c>
      <c r="E79" t="s">
        <v>62</v>
      </c>
    </row>
    <row r="80" spans="1:5" x14ac:dyDescent="0.25">
      <c r="A80" s="37" t="s">
        <v>32</v>
      </c>
      <c r="B80" s="34" t="s">
        <v>19</v>
      </c>
      <c r="C80" s="39">
        <v>1477</v>
      </c>
      <c r="D80" s="34">
        <v>2024</v>
      </c>
      <c r="E80" t="s">
        <v>62</v>
      </c>
    </row>
    <row r="81" spans="1:5" x14ac:dyDescent="0.25">
      <c r="A81" s="37" t="s">
        <v>32</v>
      </c>
      <c r="B81" s="34" t="s">
        <v>12</v>
      </c>
      <c r="C81" s="39">
        <v>2603</v>
      </c>
      <c r="D81" s="34">
        <v>2024</v>
      </c>
      <c r="E81" t="s">
        <v>62</v>
      </c>
    </row>
    <row r="82" spans="1:5" x14ac:dyDescent="0.25">
      <c r="A82" s="37" t="s">
        <v>32</v>
      </c>
      <c r="B82" s="34" t="s">
        <v>2</v>
      </c>
      <c r="C82" s="39">
        <v>2149</v>
      </c>
      <c r="D82" s="34">
        <v>2024</v>
      </c>
      <c r="E82" t="s">
        <v>62</v>
      </c>
    </row>
    <row r="83" spans="1:5" x14ac:dyDescent="0.25">
      <c r="A83" s="37" t="s">
        <v>32</v>
      </c>
      <c r="B83" s="34" t="s">
        <v>33</v>
      </c>
      <c r="C83" s="40">
        <f>SUM(C78:C82)</f>
        <v>6229</v>
      </c>
      <c r="D83" s="34">
        <v>2024</v>
      </c>
      <c r="E83" t="s">
        <v>62</v>
      </c>
    </row>
    <row r="84" spans="1:5" x14ac:dyDescent="0.25">
      <c r="A84" s="37" t="s">
        <v>38</v>
      </c>
      <c r="B84" s="41" t="s">
        <v>4</v>
      </c>
      <c r="C84" s="40">
        <v>2264</v>
      </c>
      <c r="D84" s="34">
        <v>2024</v>
      </c>
      <c r="E84" t="s">
        <v>62</v>
      </c>
    </row>
    <row r="85" spans="1:5" x14ac:dyDescent="0.25">
      <c r="A85" s="37" t="s">
        <v>38</v>
      </c>
      <c r="B85" s="41" t="s">
        <v>5</v>
      </c>
      <c r="C85" s="40">
        <v>128</v>
      </c>
      <c r="D85" s="34">
        <v>2024</v>
      </c>
      <c r="E85" t="s">
        <v>62</v>
      </c>
    </row>
    <row r="86" spans="1:5" x14ac:dyDescent="0.25">
      <c r="A86" s="37" t="s">
        <v>38</v>
      </c>
      <c r="B86" s="41" t="s">
        <v>14</v>
      </c>
      <c r="C86" s="40">
        <v>79</v>
      </c>
      <c r="D86" s="34">
        <v>2024</v>
      </c>
      <c r="E86" t="s">
        <v>62</v>
      </c>
    </row>
    <row r="87" spans="1:5" x14ac:dyDescent="0.25">
      <c r="A87" s="37" t="s">
        <v>38</v>
      </c>
      <c r="B87" s="41" t="s">
        <v>33</v>
      </c>
      <c r="C87" s="40">
        <f>SUM(C84:C86)</f>
        <v>2471</v>
      </c>
      <c r="D87" s="34">
        <v>2024</v>
      </c>
      <c r="E87" t="s">
        <v>62</v>
      </c>
    </row>
    <row r="88" spans="1:5" x14ac:dyDescent="0.25">
      <c r="A88" s="37" t="s">
        <v>39</v>
      </c>
      <c r="B88" s="41" t="s">
        <v>40</v>
      </c>
      <c r="C88" s="40">
        <v>0</v>
      </c>
      <c r="D88" s="34">
        <v>2024</v>
      </c>
      <c r="E88" t="s">
        <v>62</v>
      </c>
    </row>
    <row r="89" spans="1:5" x14ac:dyDescent="0.25">
      <c r="A89" s="37" t="s">
        <v>39</v>
      </c>
      <c r="B89" s="41" t="s">
        <v>41</v>
      </c>
      <c r="C89" s="40">
        <v>0</v>
      </c>
      <c r="D89" s="34">
        <v>2024</v>
      </c>
      <c r="E89" t="s">
        <v>62</v>
      </c>
    </row>
    <row r="90" spans="1:5" x14ac:dyDescent="0.25">
      <c r="A90" s="37" t="s">
        <v>42</v>
      </c>
      <c r="B90" s="41" t="s">
        <v>43</v>
      </c>
      <c r="C90" s="40">
        <v>4748</v>
      </c>
      <c r="D90" s="34">
        <v>2024</v>
      </c>
      <c r="E90" t="s">
        <v>62</v>
      </c>
    </row>
    <row r="91" spans="1:5" x14ac:dyDescent="0.25">
      <c r="A91" s="37" t="s">
        <v>42</v>
      </c>
      <c r="B91" s="41" t="s">
        <v>8</v>
      </c>
      <c r="C91" s="40">
        <v>199991</v>
      </c>
      <c r="D91" s="34">
        <v>2024</v>
      </c>
      <c r="E91" t="s">
        <v>62</v>
      </c>
    </row>
    <row r="92" spans="1:5" x14ac:dyDescent="0.25">
      <c r="A92" s="37" t="s">
        <v>42</v>
      </c>
      <c r="B92" s="41" t="s">
        <v>33</v>
      </c>
      <c r="C92" s="80">
        <f>SUM(C90:C91)</f>
        <v>204739</v>
      </c>
      <c r="D92" s="34">
        <v>2024</v>
      </c>
      <c r="E92" t="s">
        <v>62</v>
      </c>
    </row>
    <row r="93" spans="1:5" x14ac:dyDescent="0.25">
      <c r="A93" s="37" t="s">
        <v>44</v>
      </c>
      <c r="B93" s="41" t="s">
        <v>48</v>
      </c>
      <c r="C93" s="71">
        <v>338</v>
      </c>
      <c r="D93" s="34">
        <v>2024</v>
      </c>
      <c r="E93" t="s">
        <v>62</v>
      </c>
    </row>
    <row r="94" spans="1:5" x14ac:dyDescent="0.25">
      <c r="A94" s="37" t="s">
        <v>44</v>
      </c>
      <c r="B94" s="41" t="s">
        <v>30</v>
      </c>
      <c r="C94" s="71">
        <v>330</v>
      </c>
      <c r="D94" s="34">
        <v>2024</v>
      </c>
      <c r="E94" t="s">
        <v>62</v>
      </c>
    </row>
    <row r="95" spans="1:5" x14ac:dyDescent="0.25">
      <c r="A95" s="37" t="s">
        <v>45</v>
      </c>
      <c r="B95" s="41" t="s">
        <v>17</v>
      </c>
      <c r="C95" s="70">
        <v>116</v>
      </c>
      <c r="D95" s="34">
        <v>2024</v>
      </c>
      <c r="E95" t="s">
        <v>62</v>
      </c>
    </row>
    <row r="96" spans="1:5" x14ac:dyDescent="0.25">
      <c r="A96" s="37" t="s">
        <v>46</v>
      </c>
      <c r="B96" s="41" t="s">
        <v>47</v>
      </c>
      <c r="C96" s="70">
        <v>1485</v>
      </c>
      <c r="D96" s="34">
        <v>2024</v>
      </c>
      <c r="E96" t="s">
        <v>62</v>
      </c>
    </row>
    <row r="97" spans="1:5" x14ac:dyDescent="0.25">
      <c r="A97" s="37"/>
      <c r="B97" s="41"/>
      <c r="C97" s="70"/>
      <c r="D97" s="34"/>
    </row>
    <row r="98" spans="1:5" ht="20.100000000000001" customHeight="1" x14ac:dyDescent="0.25">
      <c r="A98" s="34" t="s">
        <v>34</v>
      </c>
      <c r="B98" s="37" t="s">
        <v>76</v>
      </c>
      <c r="C98" s="70" t="s">
        <v>77</v>
      </c>
      <c r="D98" s="34">
        <v>2024</v>
      </c>
      <c r="E98" t="s">
        <v>62</v>
      </c>
    </row>
    <row r="99" spans="1:5" ht="15.75" x14ac:dyDescent="0.25">
      <c r="A99" s="37" t="s">
        <v>44</v>
      </c>
      <c r="B99" s="82" t="s">
        <v>67</v>
      </c>
      <c r="C99" s="83">
        <v>55.917312661498705</v>
      </c>
      <c r="D99" s="34">
        <v>2024</v>
      </c>
      <c r="E99" t="s">
        <v>62</v>
      </c>
    </row>
    <row r="100" spans="1:5" ht="15.75" x14ac:dyDescent="0.25">
      <c r="A100" s="37" t="s">
        <v>44</v>
      </c>
      <c r="B100" s="82" t="s">
        <v>68</v>
      </c>
      <c r="C100" s="84">
        <v>2164</v>
      </c>
      <c r="D100" s="34">
        <v>2024</v>
      </c>
      <c r="E100" t="s">
        <v>62</v>
      </c>
    </row>
    <row r="101" spans="1:5" ht="15.75" x14ac:dyDescent="0.25">
      <c r="A101" s="37" t="s">
        <v>44</v>
      </c>
      <c r="B101" s="82" t="s">
        <v>69</v>
      </c>
      <c r="C101" s="83">
        <v>6.5575757575757576</v>
      </c>
      <c r="D101" s="34">
        <v>2024</v>
      </c>
      <c r="E101" t="s">
        <v>62</v>
      </c>
    </row>
    <row r="102" spans="1:5" ht="15.75" x14ac:dyDescent="0.25">
      <c r="A102" s="37" t="s">
        <v>44</v>
      </c>
      <c r="B102" s="82" t="s">
        <v>70</v>
      </c>
      <c r="C102" s="83">
        <v>7.0212765957446805</v>
      </c>
      <c r="D102" s="34">
        <v>2024</v>
      </c>
      <c r="E102" t="s">
        <v>62</v>
      </c>
    </row>
    <row r="103" spans="1:5" ht="15.75" x14ac:dyDescent="0.25">
      <c r="A103" s="37" t="s">
        <v>44</v>
      </c>
      <c r="B103" s="82" t="s">
        <v>71</v>
      </c>
      <c r="C103" s="84">
        <v>16</v>
      </c>
      <c r="D103" s="34">
        <v>2024</v>
      </c>
      <c r="E103" t="s">
        <v>62</v>
      </c>
    </row>
    <row r="104" spans="1:5" ht="15.75" x14ac:dyDescent="0.25">
      <c r="A104" s="37" t="s">
        <v>44</v>
      </c>
      <c r="B104" s="82" t="s">
        <v>72</v>
      </c>
      <c r="C104" s="83">
        <v>4.8484848484848486</v>
      </c>
      <c r="D104" s="34">
        <v>2024</v>
      </c>
      <c r="E104" t="s">
        <v>62</v>
      </c>
    </row>
    <row r="105" spans="1:5" x14ac:dyDescent="0.25">
      <c r="A105" s="37"/>
      <c r="B105" s="41"/>
      <c r="C105" s="70"/>
      <c r="D105" s="34"/>
    </row>
    <row r="106" spans="1:5" x14ac:dyDescent="0.25">
      <c r="A106" s="59" t="s">
        <v>29</v>
      </c>
      <c r="B106" s="34" t="s">
        <v>53</v>
      </c>
      <c r="C106" s="73">
        <v>139241028.46000001</v>
      </c>
      <c r="D106" s="60">
        <v>2024</v>
      </c>
      <c r="E106" s="59" t="s">
        <v>62</v>
      </c>
    </row>
    <row r="107" spans="1:5" x14ac:dyDescent="0.25">
      <c r="A107" s="59" t="s">
        <v>29</v>
      </c>
      <c r="B107" s="34" t="s">
        <v>54</v>
      </c>
      <c r="C107" s="73">
        <v>27744467.109999999</v>
      </c>
      <c r="D107" s="60">
        <v>2024</v>
      </c>
      <c r="E107" s="59" t="s">
        <v>62</v>
      </c>
    </row>
    <row r="108" spans="1:5" x14ac:dyDescent="0.25">
      <c r="A108" s="59" t="s">
        <v>29</v>
      </c>
      <c r="B108" s="34" t="s">
        <v>55</v>
      </c>
      <c r="C108" s="73">
        <v>8558114.2899999991</v>
      </c>
      <c r="D108" s="60">
        <v>2024</v>
      </c>
      <c r="E108" s="59" t="s">
        <v>62</v>
      </c>
    </row>
    <row r="109" spans="1:5" x14ac:dyDescent="0.25">
      <c r="A109" s="59" t="s">
        <v>29</v>
      </c>
      <c r="B109" s="34" t="s">
        <v>56</v>
      </c>
      <c r="C109" s="73">
        <v>524100</v>
      </c>
      <c r="D109" s="60">
        <v>2024</v>
      </c>
      <c r="E109" s="59" t="s">
        <v>62</v>
      </c>
    </row>
    <row r="110" spans="1:5" x14ac:dyDescent="0.25">
      <c r="A110" s="59" t="s">
        <v>29</v>
      </c>
      <c r="B110" s="34" t="s">
        <v>57</v>
      </c>
      <c r="C110" s="73">
        <v>108900</v>
      </c>
      <c r="D110" s="60">
        <v>2024</v>
      </c>
      <c r="E110" s="59" t="s">
        <v>62</v>
      </c>
    </row>
    <row r="111" spans="1:5" x14ac:dyDescent="0.25">
      <c r="A111" s="59" t="s">
        <v>29</v>
      </c>
      <c r="B111" s="34" t="s">
        <v>65</v>
      </c>
      <c r="C111" s="73">
        <v>65532957.450000003</v>
      </c>
      <c r="D111" s="60">
        <v>2024</v>
      </c>
      <c r="E111" s="59" t="s">
        <v>62</v>
      </c>
    </row>
    <row r="112" spans="1:5" x14ac:dyDescent="0.25">
      <c r="A112" s="59" t="s">
        <v>29</v>
      </c>
      <c r="B112" s="34" t="s">
        <v>58</v>
      </c>
      <c r="C112" s="73">
        <v>693503.21</v>
      </c>
      <c r="D112" s="60">
        <v>2024</v>
      </c>
      <c r="E112" s="59" t="s">
        <v>62</v>
      </c>
    </row>
    <row r="113" spans="1:5" x14ac:dyDescent="0.25">
      <c r="A113" s="60" t="s">
        <v>75</v>
      </c>
      <c r="B113" s="34"/>
      <c r="C113" s="81">
        <f>SUM(C106:C112)</f>
        <v>242403070.52000001</v>
      </c>
      <c r="D113" s="79"/>
      <c r="E113" s="59"/>
    </row>
    <row r="116" spans="1:5" x14ac:dyDescent="0.25">
      <c r="A116" s="34" t="s">
        <v>34</v>
      </c>
      <c r="B116" s="34" t="s">
        <v>35</v>
      </c>
      <c r="C116" s="35" t="s">
        <v>36</v>
      </c>
      <c r="D116" s="36" t="s">
        <v>37</v>
      </c>
    </row>
    <row r="117" spans="1:5" x14ac:dyDescent="0.25">
      <c r="A117" s="37" t="s">
        <v>32</v>
      </c>
      <c r="B117" s="38" t="s">
        <v>11</v>
      </c>
      <c r="C117" s="39">
        <v>20738</v>
      </c>
      <c r="D117" s="34">
        <v>2023</v>
      </c>
      <c r="E117" t="s">
        <v>62</v>
      </c>
    </row>
    <row r="118" spans="1:5" x14ac:dyDescent="0.25">
      <c r="A118" s="37" t="s">
        <v>32</v>
      </c>
      <c r="B118" s="34" t="s">
        <v>1</v>
      </c>
      <c r="C118" s="40">
        <f>648+252+43</f>
        <v>943</v>
      </c>
      <c r="D118" s="34">
        <v>2023</v>
      </c>
      <c r="E118" t="s">
        <v>62</v>
      </c>
    </row>
    <row r="119" spans="1:5" x14ac:dyDescent="0.25">
      <c r="A119" s="37" t="s">
        <v>32</v>
      </c>
      <c r="B119" s="34" t="s">
        <v>19</v>
      </c>
      <c r="C119" s="39">
        <v>1340</v>
      </c>
      <c r="D119" s="34">
        <v>2023</v>
      </c>
      <c r="E119" t="s">
        <v>62</v>
      </c>
    </row>
    <row r="120" spans="1:5" x14ac:dyDescent="0.25">
      <c r="A120" s="37" t="s">
        <v>32</v>
      </c>
      <c r="B120" s="34" t="s">
        <v>12</v>
      </c>
      <c r="C120" s="39">
        <v>3245</v>
      </c>
      <c r="D120" s="34">
        <v>2023</v>
      </c>
      <c r="E120" t="s">
        <v>62</v>
      </c>
    </row>
    <row r="121" spans="1:5" x14ac:dyDescent="0.25">
      <c r="A121" s="37" t="s">
        <v>32</v>
      </c>
      <c r="B121" s="34" t="s">
        <v>2</v>
      </c>
      <c r="C121" s="39">
        <v>1761</v>
      </c>
      <c r="D121" s="34">
        <v>2023</v>
      </c>
      <c r="E121" t="s">
        <v>62</v>
      </c>
    </row>
    <row r="122" spans="1:5" x14ac:dyDescent="0.25">
      <c r="A122" s="37" t="s">
        <v>32</v>
      </c>
      <c r="B122" s="34" t="s">
        <v>33</v>
      </c>
      <c r="C122" s="40">
        <f>SUM(C117:C121)</f>
        <v>28027</v>
      </c>
      <c r="D122" s="34">
        <v>2023</v>
      </c>
      <c r="E122" t="s">
        <v>62</v>
      </c>
    </row>
    <row r="123" spans="1:5" x14ac:dyDescent="0.25">
      <c r="A123" s="37" t="s">
        <v>38</v>
      </c>
      <c r="B123" s="41" t="s">
        <v>4</v>
      </c>
      <c r="C123" s="40">
        <v>2781</v>
      </c>
      <c r="D123" s="34">
        <v>2023</v>
      </c>
      <c r="E123" t="s">
        <v>62</v>
      </c>
    </row>
    <row r="124" spans="1:5" x14ac:dyDescent="0.25">
      <c r="A124" s="37" t="s">
        <v>38</v>
      </c>
      <c r="B124" s="41" t="s">
        <v>5</v>
      </c>
      <c r="C124" s="40">
        <v>116</v>
      </c>
      <c r="D124" s="34">
        <v>2023</v>
      </c>
      <c r="E124" t="s">
        <v>62</v>
      </c>
    </row>
    <row r="125" spans="1:5" x14ac:dyDescent="0.25">
      <c r="A125" s="37" t="s">
        <v>38</v>
      </c>
      <c r="B125" s="41" t="s">
        <v>14</v>
      </c>
      <c r="C125" s="40">
        <v>45</v>
      </c>
      <c r="D125" s="34">
        <v>2023</v>
      </c>
      <c r="E125" t="s">
        <v>62</v>
      </c>
    </row>
    <row r="126" spans="1:5" x14ac:dyDescent="0.25">
      <c r="A126" s="37" t="s">
        <v>38</v>
      </c>
      <c r="B126" s="41" t="s">
        <v>33</v>
      </c>
      <c r="C126" s="40">
        <f>SUM(C123:C125)</f>
        <v>2942</v>
      </c>
      <c r="D126" s="34">
        <v>2023</v>
      </c>
      <c r="E126" t="s">
        <v>62</v>
      </c>
    </row>
    <row r="127" spans="1:5" x14ac:dyDescent="0.25">
      <c r="A127" s="37" t="s">
        <v>39</v>
      </c>
      <c r="B127" s="41" t="s">
        <v>40</v>
      </c>
      <c r="C127" s="40">
        <v>0</v>
      </c>
      <c r="D127" s="34">
        <v>2023</v>
      </c>
      <c r="E127" t="s">
        <v>62</v>
      </c>
    </row>
    <row r="128" spans="1:5" x14ac:dyDescent="0.25">
      <c r="A128" s="37" t="s">
        <v>39</v>
      </c>
      <c r="B128" s="41" t="s">
        <v>41</v>
      </c>
      <c r="C128" s="40">
        <v>2</v>
      </c>
      <c r="D128" s="34">
        <v>2023</v>
      </c>
      <c r="E128" t="s">
        <v>62</v>
      </c>
    </row>
    <row r="129" spans="1:5" x14ac:dyDescent="0.25">
      <c r="A129" s="37" t="s">
        <v>42</v>
      </c>
      <c r="B129" s="41" t="s">
        <v>43</v>
      </c>
      <c r="C129" s="40">
        <v>18127</v>
      </c>
      <c r="D129" s="34">
        <v>2023</v>
      </c>
      <c r="E129" t="s">
        <v>62</v>
      </c>
    </row>
    <row r="130" spans="1:5" x14ac:dyDescent="0.25">
      <c r="A130" s="37" t="s">
        <v>42</v>
      </c>
      <c r="B130" s="41" t="s">
        <v>8</v>
      </c>
      <c r="C130" s="40">
        <v>171071</v>
      </c>
      <c r="D130" s="34">
        <v>2023</v>
      </c>
      <c r="E130" t="s">
        <v>62</v>
      </c>
    </row>
    <row r="131" spans="1:5" x14ac:dyDescent="0.25">
      <c r="A131" s="37" t="s">
        <v>42</v>
      </c>
      <c r="B131" s="41" t="s">
        <v>33</v>
      </c>
      <c r="C131" s="70">
        <f>SUM(C129:C130)</f>
        <v>189198</v>
      </c>
      <c r="D131" s="34">
        <v>2023</v>
      </c>
      <c r="E131" t="s">
        <v>62</v>
      </c>
    </row>
    <row r="132" spans="1:5" x14ac:dyDescent="0.25">
      <c r="A132" s="37" t="s">
        <v>44</v>
      </c>
      <c r="B132" s="41" t="s">
        <v>48</v>
      </c>
      <c r="C132" s="71">
        <v>277</v>
      </c>
      <c r="D132" s="34">
        <v>2023</v>
      </c>
      <c r="E132" t="s">
        <v>62</v>
      </c>
    </row>
    <row r="133" spans="1:5" x14ac:dyDescent="0.25">
      <c r="A133" s="37" t="s">
        <v>44</v>
      </c>
      <c r="B133" s="41" t="s">
        <v>30</v>
      </c>
      <c r="C133" s="71">
        <v>273</v>
      </c>
      <c r="D133" s="34">
        <v>2023</v>
      </c>
      <c r="E133" t="s">
        <v>62</v>
      </c>
    </row>
    <row r="134" spans="1:5" x14ac:dyDescent="0.25">
      <c r="A134" s="37" t="s">
        <v>45</v>
      </c>
      <c r="B134" s="41" t="s">
        <v>17</v>
      </c>
      <c r="C134" s="70">
        <v>127</v>
      </c>
      <c r="D134" s="34">
        <v>2023</v>
      </c>
      <c r="E134" t="s">
        <v>62</v>
      </c>
    </row>
    <row r="135" spans="1:5" x14ac:dyDescent="0.25">
      <c r="A135" s="37" t="s">
        <v>46</v>
      </c>
      <c r="B135" s="41" t="s">
        <v>47</v>
      </c>
      <c r="C135" s="70">
        <v>1437</v>
      </c>
      <c r="D135" s="34">
        <v>2023</v>
      </c>
      <c r="E135" t="s">
        <v>62</v>
      </c>
    </row>
    <row r="138" spans="1:5" x14ac:dyDescent="0.25">
      <c r="A138" s="34" t="s">
        <v>34</v>
      </c>
      <c r="B138" s="37" t="s">
        <v>76</v>
      </c>
      <c r="C138" s="70" t="s">
        <v>77</v>
      </c>
      <c r="D138" s="34">
        <v>2023</v>
      </c>
      <c r="E138" t="s">
        <v>62</v>
      </c>
    </row>
    <row r="139" spans="1:5" ht="15.75" x14ac:dyDescent="0.25">
      <c r="A139" s="37" t="s">
        <v>44</v>
      </c>
      <c r="B139" s="82" t="s">
        <v>67</v>
      </c>
      <c r="C139" s="85">
        <v>62.2</v>
      </c>
      <c r="D139" s="34">
        <v>2023</v>
      </c>
      <c r="E139" t="s">
        <v>62</v>
      </c>
    </row>
    <row r="140" spans="1:5" ht="15.75" x14ac:dyDescent="0.25">
      <c r="A140" s="37" t="s">
        <v>44</v>
      </c>
      <c r="B140" s="82" t="s">
        <v>68</v>
      </c>
      <c r="C140" s="84">
        <v>2296</v>
      </c>
      <c r="D140" s="34">
        <v>2023</v>
      </c>
      <c r="E140" t="s">
        <v>62</v>
      </c>
    </row>
    <row r="141" spans="1:5" ht="15.75" x14ac:dyDescent="0.25">
      <c r="A141" s="37" t="s">
        <v>44</v>
      </c>
      <c r="B141" s="82" t="s">
        <v>69</v>
      </c>
      <c r="C141" s="85">
        <v>8.4</v>
      </c>
      <c r="D141" s="34">
        <v>2023</v>
      </c>
      <c r="E141" t="s">
        <v>62</v>
      </c>
    </row>
    <row r="142" spans="1:5" ht="15.75" x14ac:dyDescent="0.25">
      <c r="A142" s="37" t="s">
        <v>44</v>
      </c>
      <c r="B142" s="82" t="s">
        <v>70</v>
      </c>
      <c r="C142" s="85">
        <v>5.8</v>
      </c>
      <c r="D142" s="34">
        <v>2023</v>
      </c>
      <c r="E142" t="s">
        <v>62</v>
      </c>
    </row>
    <row r="143" spans="1:5" ht="15.75" x14ac:dyDescent="0.25">
      <c r="A143" s="37" t="s">
        <v>44</v>
      </c>
      <c r="B143" s="82" t="s">
        <v>71</v>
      </c>
      <c r="C143" s="85">
        <v>23</v>
      </c>
      <c r="D143" s="34">
        <v>2023</v>
      </c>
      <c r="E143" t="s">
        <v>62</v>
      </c>
    </row>
    <row r="144" spans="1:5" ht="15.75" x14ac:dyDescent="0.25">
      <c r="A144" s="37" t="s">
        <v>44</v>
      </c>
      <c r="B144" s="82" t="s">
        <v>72</v>
      </c>
      <c r="C144" s="85">
        <v>8.4</v>
      </c>
      <c r="D144" s="34">
        <v>2023</v>
      </c>
      <c r="E144" t="s">
        <v>62</v>
      </c>
    </row>
    <row r="146" spans="1:5" x14ac:dyDescent="0.25">
      <c r="A146" s="59" t="s">
        <v>29</v>
      </c>
      <c r="B146" s="34" t="s">
        <v>53</v>
      </c>
      <c r="C146" s="73">
        <v>137337110.59</v>
      </c>
      <c r="D146" s="60">
        <v>2023</v>
      </c>
      <c r="E146" s="59" t="s">
        <v>62</v>
      </c>
    </row>
    <row r="147" spans="1:5" x14ac:dyDescent="0.25">
      <c r="A147" s="59" t="s">
        <v>29</v>
      </c>
      <c r="B147" s="34" t="s">
        <v>54</v>
      </c>
      <c r="C147" s="73">
        <v>33221295.949999999</v>
      </c>
      <c r="D147" s="60">
        <v>2023</v>
      </c>
      <c r="E147" s="59" t="s">
        <v>62</v>
      </c>
    </row>
    <row r="148" spans="1:5" x14ac:dyDescent="0.25">
      <c r="A148" s="59" t="s">
        <v>29</v>
      </c>
      <c r="B148" s="34" t="s">
        <v>55</v>
      </c>
      <c r="C148" s="73">
        <v>17423206.559999999</v>
      </c>
      <c r="D148" s="60">
        <v>2023</v>
      </c>
      <c r="E148" s="59" t="s">
        <v>62</v>
      </c>
    </row>
    <row r="149" spans="1:5" x14ac:dyDescent="0.25">
      <c r="A149" s="59" t="s">
        <v>29</v>
      </c>
      <c r="B149" s="34" t="s">
        <v>56</v>
      </c>
      <c r="C149" s="73"/>
      <c r="D149" s="60">
        <v>2023</v>
      </c>
      <c r="E149" s="59" t="s">
        <v>62</v>
      </c>
    </row>
    <row r="150" spans="1:5" x14ac:dyDescent="0.25">
      <c r="A150" s="59" t="s">
        <v>29</v>
      </c>
      <c r="B150" s="34" t="s">
        <v>57</v>
      </c>
      <c r="C150" s="73">
        <v>108900</v>
      </c>
      <c r="D150" s="60">
        <v>2023</v>
      </c>
      <c r="E150" s="59" t="s">
        <v>62</v>
      </c>
    </row>
    <row r="151" spans="1:5" x14ac:dyDescent="0.25">
      <c r="A151" s="59" t="s">
        <v>29</v>
      </c>
      <c r="B151" s="34" t="s">
        <v>65</v>
      </c>
      <c r="C151" s="73">
        <v>65532957.450000003</v>
      </c>
      <c r="D151" s="60">
        <v>2023</v>
      </c>
      <c r="E151" s="59" t="s">
        <v>62</v>
      </c>
    </row>
    <row r="152" spans="1:5" x14ac:dyDescent="0.25">
      <c r="A152" s="59" t="s">
        <v>29</v>
      </c>
      <c r="B152" s="34" t="s">
        <v>58</v>
      </c>
      <c r="C152" s="73">
        <v>634619.56999999995</v>
      </c>
      <c r="D152" s="60">
        <v>2023</v>
      </c>
      <c r="E152" s="59" t="s">
        <v>62</v>
      </c>
    </row>
    <row r="153" spans="1:5" x14ac:dyDescent="0.25">
      <c r="A153" s="60" t="s">
        <v>75</v>
      </c>
      <c r="C153" s="81">
        <f>SUM(C146:C152)</f>
        <v>254258090.12</v>
      </c>
      <c r="D153" s="60">
        <v>2023</v>
      </c>
      <c r="E153" s="59" t="s">
        <v>62</v>
      </c>
    </row>
    <row r="156" spans="1:5" x14ac:dyDescent="0.25">
      <c r="A156" s="34" t="s">
        <v>34</v>
      </c>
      <c r="B156" s="34" t="s">
        <v>35</v>
      </c>
      <c r="C156" s="35" t="s">
        <v>36</v>
      </c>
      <c r="D156" s="36" t="s">
        <v>37</v>
      </c>
      <c r="E156" t="s">
        <v>61</v>
      </c>
    </row>
    <row r="157" spans="1:5" x14ac:dyDescent="0.25">
      <c r="A157" s="37" t="s">
        <v>32</v>
      </c>
      <c r="B157" s="38" t="s">
        <v>11</v>
      </c>
      <c r="C157" s="39">
        <v>16246</v>
      </c>
      <c r="D157" s="34">
        <v>2022</v>
      </c>
      <c r="E157" t="s">
        <v>62</v>
      </c>
    </row>
    <row r="158" spans="1:5" x14ac:dyDescent="0.25">
      <c r="A158" s="37" t="s">
        <v>32</v>
      </c>
      <c r="B158" s="34" t="s">
        <v>1</v>
      </c>
      <c r="C158" s="39">
        <v>1369</v>
      </c>
      <c r="D158" s="34">
        <v>2022</v>
      </c>
      <c r="E158" t="s">
        <v>62</v>
      </c>
    </row>
    <row r="159" spans="1:5" x14ac:dyDescent="0.25">
      <c r="A159" s="37" t="s">
        <v>32</v>
      </c>
      <c r="B159" s="34" t="s">
        <v>19</v>
      </c>
      <c r="C159" s="39">
        <v>1236</v>
      </c>
      <c r="D159" s="34">
        <v>2022</v>
      </c>
      <c r="E159" t="s">
        <v>62</v>
      </c>
    </row>
    <row r="160" spans="1:5" x14ac:dyDescent="0.25">
      <c r="A160" s="37" t="s">
        <v>32</v>
      </c>
      <c r="B160" s="34" t="s">
        <v>12</v>
      </c>
      <c r="C160" s="39">
        <v>3677</v>
      </c>
      <c r="D160" s="34">
        <v>2022</v>
      </c>
      <c r="E160" t="s">
        <v>62</v>
      </c>
    </row>
    <row r="161" spans="1:5" x14ac:dyDescent="0.25">
      <c r="A161" s="37" t="s">
        <v>32</v>
      </c>
      <c r="B161" s="34" t="s">
        <v>2</v>
      </c>
      <c r="C161" s="39">
        <v>1869</v>
      </c>
      <c r="D161" s="34">
        <v>2022</v>
      </c>
      <c r="E161" t="s">
        <v>62</v>
      </c>
    </row>
    <row r="162" spans="1:5" x14ac:dyDescent="0.25">
      <c r="A162" s="37" t="s">
        <v>32</v>
      </c>
      <c r="B162" s="34" t="s">
        <v>33</v>
      </c>
      <c r="C162" s="40">
        <f>SUM(C157:C161)</f>
        <v>24397</v>
      </c>
      <c r="D162" s="34">
        <v>2022</v>
      </c>
      <c r="E162" t="s">
        <v>62</v>
      </c>
    </row>
    <row r="163" spans="1:5" x14ac:dyDescent="0.25">
      <c r="A163" s="37" t="s">
        <v>38</v>
      </c>
      <c r="B163" s="41" t="s">
        <v>4</v>
      </c>
      <c r="C163" s="40">
        <v>2417</v>
      </c>
      <c r="D163" s="34">
        <v>2022</v>
      </c>
      <c r="E163" t="s">
        <v>62</v>
      </c>
    </row>
    <row r="164" spans="1:5" x14ac:dyDescent="0.25">
      <c r="A164" s="37" t="s">
        <v>38</v>
      </c>
      <c r="B164" s="41" t="s">
        <v>5</v>
      </c>
      <c r="C164" s="40">
        <v>134</v>
      </c>
      <c r="D164" s="34">
        <v>2022</v>
      </c>
      <c r="E164" t="s">
        <v>62</v>
      </c>
    </row>
    <row r="165" spans="1:5" x14ac:dyDescent="0.25">
      <c r="A165" s="37" t="s">
        <v>38</v>
      </c>
      <c r="B165" s="41" t="s">
        <v>14</v>
      </c>
      <c r="C165" s="40">
        <v>43</v>
      </c>
      <c r="D165" s="34">
        <v>2022</v>
      </c>
      <c r="E165" t="s">
        <v>62</v>
      </c>
    </row>
    <row r="166" spans="1:5" x14ac:dyDescent="0.25">
      <c r="A166" s="37" t="s">
        <v>38</v>
      </c>
      <c r="B166" s="41" t="s">
        <v>33</v>
      </c>
      <c r="C166" s="40">
        <f>SUM(C163:C165)</f>
        <v>2594</v>
      </c>
      <c r="D166" s="34">
        <v>2022</v>
      </c>
      <c r="E166" t="s">
        <v>62</v>
      </c>
    </row>
    <row r="167" spans="1:5" x14ac:dyDescent="0.25">
      <c r="A167" s="37" t="s">
        <v>39</v>
      </c>
      <c r="B167" s="41" t="s">
        <v>40</v>
      </c>
      <c r="C167" s="40">
        <v>12</v>
      </c>
      <c r="D167" s="34">
        <v>2022</v>
      </c>
      <c r="E167" t="s">
        <v>62</v>
      </c>
    </row>
    <row r="168" spans="1:5" x14ac:dyDescent="0.25">
      <c r="A168" s="37" t="s">
        <v>39</v>
      </c>
      <c r="B168" s="41" t="s">
        <v>41</v>
      </c>
      <c r="C168" s="40">
        <v>0</v>
      </c>
      <c r="D168" s="34">
        <v>2022</v>
      </c>
      <c r="E168" t="s">
        <v>62</v>
      </c>
    </row>
    <row r="169" spans="1:5" x14ac:dyDescent="0.25">
      <c r="A169" s="37" t="s">
        <v>42</v>
      </c>
      <c r="B169" s="41" t="s">
        <v>43</v>
      </c>
      <c r="C169" s="40">
        <v>15260</v>
      </c>
      <c r="D169" s="34">
        <v>2022</v>
      </c>
      <c r="E169" t="s">
        <v>62</v>
      </c>
    </row>
    <row r="170" spans="1:5" ht="18" customHeight="1" x14ac:dyDescent="0.25">
      <c r="A170" s="37" t="s">
        <v>42</v>
      </c>
      <c r="B170" s="41" t="s">
        <v>8</v>
      </c>
      <c r="C170" s="40">
        <v>144195</v>
      </c>
      <c r="D170" s="34">
        <v>2022</v>
      </c>
      <c r="E170" t="s">
        <v>62</v>
      </c>
    </row>
    <row r="171" spans="1:5" x14ac:dyDescent="0.25">
      <c r="A171" s="37" t="s">
        <v>42</v>
      </c>
      <c r="B171" s="41" t="s">
        <v>33</v>
      </c>
      <c r="C171" s="70">
        <f>SUM(C169:C170)</f>
        <v>159455</v>
      </c>
      <c r="D171" s="34">
        <v>2022</v>
      </c>
      <c r="E171" t="s">
        <v>62</v>
      </c>
    </row>
    <row r="172" spans="1:5" x14ac:dyDescent="0.25">
      <c r="A172" s="37" t="s">
        <v>44</v>
      </c>
      <c r="B172" s="41" t="s">
        <v>48</v>
      </c>
      <c r="C172" s="71">
        <v>385</v>
      </c>
      <c r="D172" s="34">
        <v>2022</v>
      </c>
      <c r="E172" t="s">
        <v>62</v>
      </c>
    </row>
    <row r="173" spans="1:5" x14ac:dyDescent="0.25">
      <c r="A173" s="37" t="s">
        <v>44</v>
      </c>
      <c r="B173" s="41" t="s">
        <v>30</v>
      </c>
      <c r="C173" s="71">
        <v>377</v>
      </c>
      <c r="D173" s="34">
        <v>2022</v>
      </c>
      <c r="E173" t="s">
        <v>62</v>
      </c>
    </row>
    <row r="174" spans="1:5" x14ac:dyDescent="0.25">
      <c r="A174" s="37" t="s">
        <v>45</v>
      </c>
      <c r="B174" s="41" t="s">
        <v>17</v>
      </c>
      <c r="C174" s="70">
        <v>128</v>
      </c>
      <c r="D174" s="34">
        <v>2022</v>
      </c>
      <c r="E174" t="s">
        <v>62</v>
      </c>
    </row>
    <row r="175" spans="1:5" x14ac:dyDescent="0.25">
      <c r="A175" s="37" t="s">
        <v>46</v>
      </c>
      <c r="B175" s="41" t="s">
        <v>47</v>
      </c>
      <c r="C175" s="70">
        <v>1497</v>
      </c>
      <c r="D175" s="34">
        <v>2022</v>
      </c>
      <c r="E175" t="s">
        <v>62</v>
      </c>
    </row>
    <row r="178" spans="1:5" x14ac:dyDescent="0.25">
      <c r="A178" s="34" t="s">
        <v>34</v>
      </c>
      <c r="B178" s="37" t="s">
        <v>76</v>
      </c>
      <c r="C178" s="70" t="s">
        <v>77</v>
      </c>
      <c r="D178" s="34">
        <v>2022</v>
      </c>
      <c r="E178" t="s">
        <v>62</v>
      </c>
    </row>
    <row r="179" spans="1:5" ht="15.75" x14ac:dyDescent="0.25">
      <c r="A179" s="37" t="s">
        <v>44</v>
      </c>
      <c r="B179" s="82" t="s">
        <v>67</v>
      </c>
      <c r="C179" s="85">
        <v>43.1</v>
      </c>
      <c r="D179" s="34">
        <v>2022</v>
      </c>
      <c r="E179" t="s">
        <v>62</v>
      </c>
    </row>
    <row r="180" spans="1:5" ht="15.75" x14ac:dyDescent="0.25">
      <c r="A180" s="37" t="s">
        <v>44</v>
      </c>
      <c r="B180" s="82" t="s">
        <v>68</v>
      </c>
      <c r="C180" s="84">
        <v>2599</v>
      </c>
      <c r="D180" s="34">
        <v>2022</v>
      </c>
      <c r="E180" t="s">
        <v>62</v>
      </c>
    </row>
    <row r="181" spans="1:5" ht="15.75" x14ac:dyDescent="0.25">
      <c r="A181" s="37" t="s">
        <v>44</v>
      </c>
      <c r="B181" s="82" t="s">
        <v>69</v>
      </c>
      <c r="C181" s="85">
        <v>6.91</v>
      </c>
      <c r="D181" s="34">
        <v>2022</v>
      </c>
      <c r="E181" t="s">
        <v>62</v>
      </c>
    </row>
    <row r="182" spans="1:5" ht="15.75" x14ac:dyDescent="0.25">
      <c r="A182" s="37" t="s">
        <v>44</v>
      </c>
      <c r="B182" s="82" t="s">
        <v>70</v>
      </c>
      <c r="C182" s="83">
        <v>8</v>
      </c>
      <c r="D182" s="34">
        <v>2022</v>
      </c>
      <c r="E182" t="s">
        <v>62</v>
      </c>
    </row>
    <row r="183" spans="1:5" ht="15.75" x14ac:dyDescent="0.25">
      <c r="A183" s="37" t="s">
        <v>44</v>
      </c>
      <c r="B183" s="82" t="s">
        <v>71</v>
      </c>
      <c r="C183" s="85">
        <v>64</v>
      </c>
      <c r="D183" s="34">
        <v>2022</v>
      </c>
      <c r="E183" t="s">
        <v>62</v>
      </c>
    </row>
    <row r="184" spans="1:5" ht="15.75" x14ac:dyDescent="0.25">
      <c r="A184" s="37" t="s">
        <v>44</v>
      </c>
      <c r="B184" s="82" t="s">
        <v>72</v>
      </c>
      <c r="C184" s="85">
        <v>17.02</v>
      </c>
      <c r="D184" s="34">
        <v>2022</v>
      </c>
      <c r="E184" t="s">
        <v>62</v>
      </c>
    </row>
    <row r="188" spans="1:5" x14ac:dyDescent="0.25">
      <c r="A188" s="72" t="s">
        <v>49</v>
      </c>
      <c r="B188" s="61" t="s">
        <v>50</v>
      </c>
      <c r="C188" s="60" t="s">
        <v>51</v>
      </c>
      <c r="D188" s="60" t="s">
        <v>37</v>
      </c>
      <c r="E188" s="60" t="s">
        <v>52</v>
      </c>
    </row>
    <row r="189" spans="1:5" x14ac:dyDescent="0.25">
      <c r="A189" s="60" t="s">
        <v>29</v>
      </c>
      <c r="B189" s="34" t="s">
        <v>53</v>
      </c>
      <c r="C189" s="73">
        <v>91331860.569999993</v>
      </c>
      <c r="D189" s="60">
        <v>2022</v>
      </c>
      <c r="E189" s="60" t="s">
        <v>62</v>
      </c>
    </row>
    <row r="190" spans="1:5" x14ac:dyDescent="0.25">
      <c r="A190" s="60" t="s">
        <v>29</v>
      </c>
      <c r="B190" s="34" t="s">
        <v>54</v>
      </c>
      <c r="C190" s="73">
        <v>34446784.100000001</v>
      </c>
      <c r="D190" s="60">
        <v>2022</v>
      </c>
      <c r="E190" s="60" t="s">
        <v>62</v>
      </c>
    </row>
    <row r="191" spans="1:5" x14ac:dyDescent="0.25">
      <c r="A191" s="60" t="s">
        <v>29</v>
      </c>
      <c r="B191" s="34" t="s">
        <v>55</v>
      </c>
      <c r="C191" s="73">
        <v>16225597.140000001</v>
      </c>
      <c r="D191" s="60">
        <v>2022</v>
      </c>
      <c r="E191" s="60" t="s">
        <v>62</v>
      </c>
    </row>
    <row r="192" spans="1:5" x14ac:dyDescent="0.25">
      <c r="A192" s="60" t="s">
        <v>29</v>
      </c>
      <c r="B192" s="34" t="s">
        <v>56</v>
      </c>
      <c r="C192" s="73">
        <v>530547.49</v>
      </c>
      <c r="D192" s="60">
        <v>2022</v>
      </c>
      <c r="E192" s="60" t="s">
        <v>62</v>
      </c>
    </row>
    <row r="193" spans="1:6" x14ac:dyDescent="0.25">
      <c r="A193" s="60" t="s">
        <v>29</v>
      </c>
      <c r="B193" s="34" t="s">
        <v>57</v>
      </c>
      <c r="C193" s="73">
        <v>148500</v>
      </c>
      <c r="D193" s="60">
        <v>2022</v>
      </c>
      <c r="E193" s="60" t="s">
        <v>62</v>
      </c>
    </row>
    <row r="194" spans="1:6" x14ac:dyDescent="0.25">
      <c r="A194" s="60" t="s">
        <v>29</v>
      </c>
      <c r="B194" s="34" t="s">
        <v>65</v>
      </c>
      <c r="C194" s="73">
        <v>66270358.810000002</v>
      </c>
      <c r="D194" s="60">
        <v>2022</v>
      </c>
      <c r="E194" s="60" t="s">
        <v>62</v>
      </c>
    </row>
    <row r="195" spans="1:6" x14ac:dyDescent="0.25">
      <c r="A195" s="60" t="s">
        <v>29</v>
      </c>
      <c r="B195" s="34" t="s">
        <v>58</v>
      </c>
      <c r="C195" s="62"/>
      <c r="D195" s="60">
        <v>2022</v>
      </c>
      <c r="E195" s="60" t="s">
        <v>62</v>
      </c>
    </row>
    <row r="196" spans="1:6" x14ac:dyDescent="0.25">
      <c r="A196" s="60" t="s">
        <v>75</v>
      </c>
      <c r="B196" s="60"/>
      <c r="C196" s="62">
        <f>SUM(C189:C195)</f>
        <v>208953648.11000001</v>
      </c>
      <c r="D196" s="60">
        <v>2022</v>
      </c>
      <c r="E196" s="60" t="s">
        <v>62</v>
      </c>
    </row>
    <row r="205" spans="1:6" x14ac:dyDescent="0.25">
      <c r="F205" s="52"/>
    </row>
    <row r="206" spans="1:6" x14ac:dyDescent="0.25">
      <c r="F206" s="52"/>
    </row>
    <row r="207" spans="1:6" x14ac:dyDescent="0.25">
      <c r="F207" s="52"/>
    </row>
    <row r="208" spans="1:6" x14ac:dyDescent="0.25">
      <c r="F208" s="52"/>
    </row>
    <row r="209" spans="6:6" x14ac:dyDescent="0.25">
      <c r="F209" s="52"/>
    </row>
    <row r="210" spans="6:6" x14ac:dyDescent="0.25">
      <c r="F210" s="52"/>
    </row>
    <row r="211" spans="6:6" x14ac:dyDescent="0.25">
      <c r="F211" s="52"/>
    </row>
    <row r="212" spans="6:6" x14ac:dyDescent="0.25">
      <c r="F212" s="52"/>
    </row>
    <row r="213" spans="6:6" x14ac:dyDescent="0.25">
      <c r="F213" s="52"/>
    </row>
    <row r="214" spans="6:6" x14ac:dyDescent="0.25">
      <c r="F214" s="52"/>
    </row>
    <row r="215" spans="6:6" x14ac:dyDescent="0.25">
      <c r="F215" s="52"/>
    </row>
    <row r="216" spans="6:6" x14ac:dyDescent="0.25">
      <c r="F216" s="52"/>
    </row>
    <row r="217" spans="6:6" x14ac:dyDescent="0.25">
      <c r="F217" s="52"/>
    </row>
    <row r="218" spans="6:6" x14ac:dyDescent="0.25">
      <c r="F218" s="52"/>
    </row>
    <row r="219" spans="6:6" x14ac:dyDescent="0.25">
      <c r="F219" s="52"/>
    </row>
    <row r="220" spans="6:6" x14ac:dyDescent="0.25">
      <c r="F220" s="52"/>
    </row>
  </sheetData>
  <pageMargins left="0.45" right="0.4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ESTADISTICA en-mar 26</vt:lpstr>
      <vt:lpstr>EST.ENE-MAR 26(datos abiertos)</vt:lpstr>
    </vt:vector>
  </TitlesOfParts>
  <Company>CECANOT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Jorge Valerio</cp:lastModifiedBy>
  <cp:lastPrinted>2026-04-13T16:58:39Z</cp:lastPrinted>
  <dcterms:created xsi:type="dcterms:W3CDTF">2017-02-02T14:48:37Z</dcterms:created>
  <dcterms:modified xsi:type="dcterms:W3CDTF">2026-04-13T17:03:15Z</dcterms:modified>
</cp:coreProperties>
</file>