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2F097EEE-2014-4830-AD08-8A60AF9D5E5A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Balane Gral, Enero-Dic-2025" sheetId="4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42" l="1"/>
  <c r="C29" i="42" l="1"/>
  <c r="C35" i="42" s="1"/>
  <c r="C33" i="42"/>
  <c r="C44" i="42"/>
  <c r="C46" i="42" s="1"/>
  <c r="C52" i="42"/>
  <c r="C106" i="42"/>
  <c r="C311" i="42" l="1"/>
  <c r="C291" i="42"/>
  <c r="C278" i="42"/>
  <c r="C264" i="42"/>
  <c r="C261" i="42"/>
  <c r="H238" i="42"/>
  <c r="G238" i="42"/>
  <c r="F238" i="42"/>
  <c r="E238" i="42"/>
  <c r="D238" i="42"/>
  <c r="H237" i="42"/>
  <c r="G237" i="42"/>
  <c r="F237" i="42"/>
  <c r="E237" i="42"/>
  <c r="D237" i="42"/>
  <c r="H233" i="42"/>
  <c r="G233" i="42"/>
  <c r="E233" i="42"/>
  <c r="D233" i="42"/>
  <c r="H232" i="42"/>
  <c r="G232" i="42"/>
  <c r="F232" i="42"/>
  <c r="F234" i="42" s="1"/>
  <c r="E232" i="42"/>
  <c r="D232" i="42"/>
  <c r="C217" i="42"/>
  <c r="C200" i="42"/>
  <c r="C187" i="42"/>
  <c r="C175" i="42"/>
  <c r="C154" i="42"/>
  <c r="C119" i="42"/>
  <c r="C265" i="42" l="1"/>
  <c r="G234" i="42"/>
  <c r="I238" i="42"/>
  <c r="F239" i="42"/>
  <c r="F240" i="42" s="1"/>
  <c r="H234" i="42"/>
  <c r="G239" i="42"/>
  <c r="E239" i="42"/>
  <c r="E234" i="42"/>
  <c r="H239" i="42"/>
  <c r="I232" i="42"/>
  <c r="I237" i="42"/>
  <c r="D239" i="42"/>
  <c r="I233" i="42"/>
  <c r="D234" i="42"/>
  <c r="G240" i="42" l="1"/>
  <c r="I234" i="42"/>
  <c r="H240" i="42"/>
  <c r="D240" i="42"/>
  <c r="E240" i="42"/>
  <c r="I239" i="42"/>
  <c r="I240" i="42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<sst xmlns="http://schemas.openxmlformats.org/spreadsheetml/2006/main" count="209" uniqueCount="167">
  <si>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</si>
  <si>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</si>
  <si>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</si>
  <si>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</si>
  <si>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</si>
  <si>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</si>
  <si>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</si>
  <si>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</si>
  <si>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</si>
  <si>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</si>
  <si>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</si>
  <si>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</si>
  <si>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</si>
  <si>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</si>
  <si>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</si>
  <si>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</si>
  <si>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</si>
  <si>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Preparado por: Francisco Villabrille</t>
  </si>
  <si>
    <t>Encargado de Contabilidad</t>
  </si>
  <si>
    <t>Activos</t>
  </si>
  <si>
    <t>Activos Corrientes</t>
  </si>
  <si>
    <t>Efectivo Equivalente De Efectivo (Notas 7)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</si>
  <si>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</si>
  <si>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</si>
  <si>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</si>
  <si>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</si>
  <si>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</si>
  <si>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</si>
  <si>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</t>
  </si>
  <si>
    <t>Pasivos</t>
  </si>
  <si>
    <t>Pasivos Corrientes</t>
  </si>
  <si>
    <t>Sobregiro Bancario (Nota  12)</t>
  </si>
  <si>
    <t>Cuentas Por Pagar A Corto Plazo (Nota 12)</t>
  </si>
  <si>
    <t>Retenciones y  Acumulaciones Por Pagar (Nota 13)</t>
  </si>
  <si>
    <t>Provisiones a Corto Plazo (Nota 14)</t>
  </si>
  <si>
    <t>Total Pasivos Corrientes</t>
  </si>
  <si>
    <t>Total Pasivos</t>
  </si>
  <si>
    <t>Activo Neto/Patrimonio (Notas 15)</t>
  </si>
  <si>
    <t>Capital</t>
  </si>
  <si>
    <t xml:space="preserve">Resultado Positivos (Ahorro)/ Negativo (Desahorro) </t>
  </si>
  <si>
    <t>Resultado Acumulado</t>
  </si>
  <si>
    <t>Total Activos Netos/Patrimonio Neto</t>
  </si>
  <si>
    <t>Total Pasivos Activos Netos/Patrimonio Neto</t>
  </si>
  <si>
    <t>Lic. Teodora Raquel Cordero Nuñez</t>
  </si>
  <si>
    <t>Gerente Administrativa y Financiera</t>
  </si>
  <si>
    <t xml:space="preserve">              Director General</t>
  </si>
  <si>
    <t xml:space="preserve">                                                 Doctor Cleto Rafael Ramirez Penso</t>
  </si>
  <si>
    <t>ACTIVOS</t>
  </si>
  <si>
    <t>NOTA # 7   Efectivo y Equivalente de efectivo</t>
  </si>
  <si>
    <t>Descripcion</t>
  </si>
  <si>
    <t>Cuenta Unica del Tesoro 01000205000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</si>
  <si>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Cuenta Operativa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</si>
  <si>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</si>
  <si>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</si>
  <si>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</si>
  <si>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</si>
  <si>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</si>
  <si>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</si>
  <si>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Cuentas por Cobrar a Inst. Publicas (Nota 8-2)</t>
  </si>
  <si>
    <t>Cuentas por Cobrar Pacientes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</si>
  <si>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</si>
  <si>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</si>
  <si>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</si>
  <si>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</si>
  <si>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</si>
  <si>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</si>
  <si>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</si>
  <si>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</si>
  <si>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</si>
  <si>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</si>
  <si>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</si>
  <si>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</si>
  <si>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</si>
  <si>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</si>
  <si>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</si>
  <si>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</si>
  <si>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</si>
  <si>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</si>
  <si>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</si>
  <si>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</si>
  <si>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</si>
  <si>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</si>
  <si>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</si>
  <si>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</si>
  <si>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</si>
  <si>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</si>
  <si>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Nota 8-2:  Cuentas por Cobrar a Instituciones Publicas</t>
  </si>
  <si>
    <t>RIESGO LABORAL</t>
  </si>
  <si>
    <t>SALUD PUBLICA</t>
  </si>
  <si>
    <t>PLAN SOCIAL PRESIDENCIA</t>
  </si>
  <si>
    <t>`</t>
  </si>
  <si>
    <t>PRIMERA DAMA</t>
  </si>
  <si>
    <t>MOSCOSO PUELLO</t>
  </si>
  <si>
    <t>MINISTERIO ADMINISTRATIVO DE LA PRESIDENCIA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</si>
  <si>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</si>
  <si>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</si>
  <si>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</si>
  <si>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</si>
  <si>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</si>
  <si>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 Y ACUERDOS DE PAGOS</t>
  </si>
  <si>
    <t>Total Cuentas por Cobrar Pacientes</t>
  </si>
  <si>
    <t>Nota # 9  Inventarios</t>
  </si>
  <si>
    <t>Inventario de Mercancias (Medicamentos y Materiales Medicos)</t>
  </si>
  <si>
    <t>Inventario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</si>
  <si>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</si>
  <si>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</si>
  <si>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</si>
  <si>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</si>
  <si>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</si>
  <si>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</si>
  <si>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</si>
  <si>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</si>
  <si>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MuebLes y Esstanteria de Oficina</t>
  </si>
  <si>
    <t>Equipo Medico y de Laboratorio</t>
  </si>
  <si>
    <t>Maquinaria y Equipo</t>
  </si>
  <si>
    <t>Equipos Varios</t>
  </si>
  <si>
    <t>Costo de Adquisición DIC-2024</t>
  </si>
  <si>
    <t>Adiciones   2025)</t>
  </si>
  <si>
    <t>Saldo al inicio del  Periodo  2025</t>
  </si>
  <si>
    <t>Propiedad, Planta y Equipo Neto diciembre 2025</t>
  </si>
  <si>
    <t>PASIVOS</t>
  </si>
  <si>
    <t>Nota # 12  Cuentas por Pagar</t>
  </si>
  <si>
    <t>Cuentas  por Pagar Proveedores (Sector Privado)</t>
  </si>
  <si>
    <t>Sub-Total Cuentas por Pagar (Sector Privado)</t>
  </si>
  <si>
    <t>Cuentas por Pagar (Serctor Publico) (Promesecal)</t>
  </si>
  <si>
    <t>Sub-Total Cuentas Por Pagar (Sector Publico)</t>
  </si>
  <si>
    <t>Total General Cuentas por Pagar</t>
  </si>
  <si>
    <t>Nota # 13  Retenciones y Acumulaciones por Pagar</t>
  </si>
  <si>
    <t>incentivos Medicos p/Productividad</t>
  </si>
  <si>
    <t>Incentivos por Rendimientos Individual</t>
  </si>
  <si>
    <t>Vacaciones no Disfrutadas</t>
  </si>
  <si>
    <t>ISR</t>
  </si>
  <si>
    <t>Retención 5%</t>
  </si>
  <si>
    <t>Total Retenciones y Acumulaciones por Pagar</t>
  </si>
  <si>
    <t>Nota # 14  Provisiones a Corto Plazo</t>
  </si>
  <si>
    <t>Regalía Pascual</t>
  </si>
  <si>
    <t>Total Provisiones a Corto Plazo</t>
  </si>
  <si>
    <t xml:space="preserve">Nota # 15  Activos Netos/Patrimonio de la Institución </t>
  </si>
  <si>
    <t>Capital Institucional</t>
  </si>
  <si>
    <t>Ajuste al Patrimonio</t>
  </si>
  <si>
    <t>Resultado Positivos (Ahorro)/ Negativo (Desahorro)</t>
  </si>
  <si>
    <t xml:space="preserve">El detalle del efectivo y equivalentes de efectivo al 31 de diciembre  del 2025 es como sigue:       </t>
  </si>
  <si>
    <t xml:space="preserve">La Institucion tiene en el efectivo al 31 de diciembre 2025, el valor de RD$ 79,212,518.79 </t>
  </si>
  <si>
    <t>Detalle de las cuentas por cobrar a corto plazo al 31 de diciiembre del  2025:</t>
  </si>
  <si>
    <t>Las cuentas por Cobrar tienen el monto de RD$ 303,911,000.60 al 31 de diciembre del 2025</t>
  </si>
  <si>
    <t>fecha del cierre annual, basado en el sistema SISACNOC - DIGECOG.</t>
  </si>
  <si>
    <t>Las cuentas por cobrar ARS, para el 31 de diciembre del 2025 presentan un balance  de RD$ 277,917,170.62 .</t>
  </si>
  <si>
    <t xml:space="preserve">Al 31 de diciembre del 2025  los inventarios de medicamentos e insumos medicos y el de material gastable presentan </t>
  </si>
  <si>
    <t>un monto total de RD$ 149,014,804.01.</t>
  </si>
  <si>
    <t>La Cuenta de Gastos Pagados por Anticipados  tiene balance al 31 de diciembre del 2025 de RD$ 595,146.08.</t>
  </si>
  <si>
    <t>En este renglon de  las cuentas por Cobrar, podemos ver al 31 de diciembre del 2025 balance de RD$ 484.335.83.</t>
  </si>
  <si>
    <t>Las cuentas por cobrar pacientes para el 31 de diciembre del 2025, presentan el balance de RD$ 25,509,494.15.</t>
  </si>
  <si>
    <t>Para el 31 de diciembre  del 2025 los activos fijos presentan un balance de RD$ 98,258,948.45 .</t>
  </si>
  <si>
    <t>Al  Cierre del 31 de diciembre  2025 las cuentas por pagar cerraron con un monto de RD$ 234,858,002.43</t>
  </si>
  <si>
    <t>Las retenciones y acumulaciones por pagar al 31 de diciembre del 2025 tienen un balance de RD$ 32,931,408.67.</t>
  </si>
  <si>
    <t>Las provisiones a corto plazo no presentan balance al 31 de diciembre del 2025.</t>
  </si>
  <si>
    <t>Al 31 de diciembre del 2025 el patrimonio tiene un balance de RD$ 363,203,006.84.</t>
  </si>
  <si>
    <t xml:space="preserve">                                      Servicio Regional de Salud Metropolitano</t>
  </si>
  <si>
    <t xml:space="preserve">                                                  Servicio Nacional de Salud</t>
  </si>
  <si>
    <t xml:space="preserve">                                            Ciudad Sanitaria Dr. Luis E. Aybar</t>
  </si>
  <si>
    <t xml:space="preserve">                                         Estado de Situación Financiera</t>
  </si>
  <si>
    <t xml:space="preserve">                                             ( VALORES ES RD$)</t>
  </si>
  <si>
    <t xml:space="preserve">   Encargado de Contabilidad</t>
  </si>
  <si>
    <t xml:space="preserve">                                   Docor Cleto Rafael Ramirez Penso</t>
  </si>
  <si>
    <t xml:space="preserve">                                                          Director</t>
  </si>
  <si>
    <t xml:space="preserve">                                                                         NOTAS</t>
  </si>
  <si>
    <t xml:space="preserve">              Del Ejercicio Terminado del 1ro. de Enero all 31 de Diciembre  del 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</si>
</sst>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0" fontId="9" fillId="0" borderId="0" xfId="13" applyFont="1" applyAlignment="1">
      <alignment horizontal="center" vertical="center"/>
    </xf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9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43" fontId="2" fillId="2" borderId="0" xfId="9" applyFont="1" applyFill="1"/>
    <xf numFmtId="4" fontId="9" fillId="2" borderId="7" xfId="13" applyNumberFormat="1" applyFont="1" applyFill="1" applyBorder="1"/>
    <xf numFmtId="0" fontId="0" fillId="2" borderId="0" xfId="0" applyFill="1" applyAlignment="1">
      <alignment wrapText="1"/>
    </xf>
    <xf numFmtId="4" fontId="9" fillId="2" borderId="0" xfId="13" applyNumberFormat="1" applyFont="1" applyFill="1"/>
    <xf numFmtId="4" fontId="9" fillId="2" borderId="4" xfId="13" applyNumberFormat="1" applyFont="1" applyFill="1" applyBorder="1"/>
    <xf numFmtId="0" fontId="5" fillId="2" borderId="0" xfId="0" applyFont="1" applyFill="1" applyAlignment="1">
      <alignment wrapText="1"/>
    </xf>
    <xf numFmtId="0" fontId="2" fillId="0" borderId="0" xfId="13" applyFont="1" applyAlignment="1">
      <alignment vertical="center"/>
    </xf>
    <xf numFmtId="0" fontId="2" fillId="2" borderId="0" xfId="13" applyFont="1" applyFill="1" applyAlignment="1">
      <alignment vertical="center"/>
    </xf>
    <xf numFmtId="0" fontId="2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4" fontId="2" fillId="2" borderId="0" xfId="13" applyNumberFormat="1" applyFont="1" applyFill="1"/>
    <xf numFmtId="4" fontId="2" fillId="2" borderId="0" xfId="13" applyNumberFormat="1" applyFont="1" applyFill="1" applyAlignment="1">
      <alignment vertical="center"/>
    </xf>
    <xf numFmtId="43" fontId="2" fillId="2" borderId="0" xfId="13" applyNumberFormat="1" applyFont="1" applyFill="1" applyAlignment="1">
      <alignment vertical="center"/>
    </xf>
    <xf numFmtId="43" fontId="2" fillId="2" borderId="0" xfId="9" applyFont="1" applyFill="1" applyAlignment="1">
      <alignment vertical="center"/>
    </xf>
    <xf numFmtId="43" fontId="2" fillId="2" borderId="0" xfId="9" quotePrefix="1" applyFont="1" applyFill="1" applyAlignment="1">
      <alignment vertical="center"/>
    </xf>
    <xf numFmtId="164" fontId="2" fillId="2" borderId="0" xfId="13" applyNumberFormat="1" applyFont="1" applyFill="1" applyAlignment="1">
      <alignment vertical="center"/>
    </xf>
    <xf numFmtId="10" fontId="2" fillId="2" borderId="0" xfId="15" applyNumberFormat="1" applyFont="1" applyFill="1" applyAlignment="1">
      <alignment vertical="center"/>
    </xf>
    <xf numFmtId="4" fontId="2" fillId="2" borderId="0" xfId="13" applyNumberFormat="1" applyFont="1" applyFill="1" applyAlignment="1">
      <alignment vertical="center" wrapText="1"/>
    </xf>
    <xf numFmtId="0" fontId="5" fillId="2" borderId="0" xfId="0" applyFont="1" applyFill="1" applyAlignment="1">
      <alignment horizontal="center"/>
    </xf>
    <xf numFmtId="43" fontId="0" fillId="2" borderId="0" xfId="9" applyFont="1" applyFill="1"/>
    <xf numFmtId="164" fontId="0" fillId="2" borderId="0" xfId="0" applyNumberFormat="1" applyFill="1"/>
    <xf numFmtId="0" fontId="5" fillId="2" borderId="0" xfId="0" applyFont="1" applyFill="1" applyAlignment="1">
      <alignment horizontal="center"/>
    </xf>
    <xf numFmtId="0" fontId="9" fillId="2" borderId="0" xfId="13" applyFont="1" applyFill="1" applyAlignment="1">
      <alignment vertical="center"/>
    </xf>
    <xf numFmtId="0" fontId="2" fillId="2" borderId="0" xfId="13" applyFont="1" applyFill="1" applyAlignment="1">
      <alignment vertical="center" wrapText="1"/>
    </xf>
    <xf numFmtId="0" fontId="9" fillId="2" borderId="0" xfId="13" applyFont="1" applyFill="1" applyAlignment="1">
      <alignment vertical="center" wrapText="1"/>
    </xf>
    <xf numFmtId="0" fontId="9" fillId="0" borderId="0" xfId="13" applyFont="1" applyAlignment="1">
      <alignment vertical="center" wrapText="1"/>
    </xf>
    <xf numFmtId="4" fontId="2" fillId="2" borderId="0" xfId="13" applyNumberFormat="1" applyFont="1" applyFill="1" applyBorder="1"/>
    <xf numFmtId="0" fontId="2" fillId="2" borderId="0" xfId="13" applyFont="1" applyFill="1" applyBorder="1" applyAlignment="1">
      <alignment vertical="center"/>
    </xf>
    <xf numFmtId="4" fontId="9" fillId="2" borderId="0" xfId="13" applyNumberFormat="1" applyFont="1" applyFill="1" applyBorder="1"/>
    <xf numFmtId="4" fontId="8" fillId="2" borderId="0" xfId="13" applyNumberFormat="1" applyFill="1" applyBorder="1"/>
    <xf numFmtId="4" fontId="2" fillId="2" borderId="0" xfId="13" applyNumberFormat="1" applyFont="1" applyFill="1" applyBorder="1" applyAlignment="1">
      <alignment vertical="center"/>
    </xf>
    <xf numFmtId="0" fontId="10" fillId="2" borderId="0" xfId="0" quotePrefix="1" applyFont="1" applyFill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3" fillId="2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9" fontId="5" fillId="2" borderId="0" xfId="15" applyFont="1" applyFill="1" applyBorder="1" applyAlignment="1">
      <alignment horizontal="center"/>
    </xf>
    <xf numFmtId="10" fontId="14" fillId="2" borderId="0" xfId="15" applyNumberFormat="1" applyFont="1" applyFill="1" applyBorder="1" applyAlignment="1">
      <alignment horizontal="center" vertical="center"/>
    </xf>
    <xf numFmtId="43" fontId="14" fillId="2" borderId="0" xfId="9" applyFont="1" applyFill="1"/>
    <xf numFmtId="10" fontId="0" fillId="2" borderId="0" xfId="15" applyNumberFormat="1" applyFont="1" applyFill="1" applyBorder="1" applyAlignment="1">
      <alignment horizontal="center"/>
    </xf>
    <xf numFmtId="43" fontId="14" fillId="2" borderId="0" xfId="9" applyFont="1" applyFill="1" applyAlignment="1">
      <alignment horizontal="center" vertical="center"/>
    </xf>
    <xf numFmtId="10" fontId="5" fillId="2" borderId="0" xfId="15" applyNumberFormat="1" applyFont="1" applyFill="1" applyBorder="1" applyAlignment="1">
      <alignment horizontal="center"/>
    </xf>
    <xf numFmtId="10" fontId="1" fillId="2" borderId="0" xfId="15" applyNumberFormat="1" applyFont="1" applyFill="1" applyBorder="1" applyAlignment="1">
      <alignment horizontal="center"/>
    </xf>
    <xf numFmtId="43" fontId="13" fillId="2" borderId="7" xfId="9" applyFont="1" applyFill="1" applyBorder="1"/>
    <xf numFmtId="43" fontId="13" fillId="2" borderId="0" xfId="15" applyNumberFormat="1" applyFont="1" applyFill="1" applyBorder="1" applyAlignment="1">
      <alignment horizontal="center"/>
    </xf>
    <xf numFmtId="164" fontId="14" fillId="2" borderId="0" xfId="0" applyNumberFormat="1" applyFont="1" applyFill="1"/>
    <xf numFmtId="43" fontId="13" fillId="2" borderId="0" xfId="9" applyFont="1" applyFill="1" applyBorder="1"/>
    <xf numFmtId="10" fontId="13" fillId="2" borderId="0" xfId="15" applyNumberFormat="1" applyFont="1" applyFill="1" applyBorder="1" applyAlignment="1">
      <alignment horizontal="center"/>
    </xf>
    <xf numFmtId="43" fontId="14" fillId="2" borderId="0" xfId="0" applyNumberFormat="1" applyFont="1" applyFill="1"/>
    <xf numFmtId="10" fontId="0" fillId="2" borderId="0" xfId="15" applyNumberFormat="1" applyFont="1" applyFill="1"/>
    <xf numFmtId="43" fontId="14" fillId="2" borderId="0" xfId="9" applyFont="1" applyFill="1" applyAlignment="1">
      <alignment horizontal="left"/>
    </xf>
    <xf numFmtId="43" fontId="14" fillId="2" borderId="0" xfId="9" applyFont="1" applyFill="1" applyBorder="1" applyAlignment="1">
      <alignment horizontal="center" vertical="center"/>
    </xf>
    <xf numFmtId="10" fontId="14" fillId="2" borderId="0" xfId="15" applyNumberFormat="1" applyFont="1" applyFill="1" applyBorder="1"/>
    <xf numFmtId="10" fontId="0" fillId="2" borderId="0" xfId="15" applyNumberFormat="1" applyFont="1" applyFill="1" applyBorder="1"/>
    <xf numFmtId="43" fontId="14" fillId="2" borderId="5" xfId="9" applyFont="1" applyFill="1" applyBorder="1" applyAlignment="1">
      <alignment horizontal="left"/>
    </xf>
    <xf numFmtId="43" fontId="13" fillId="2" borderId="5" xfId="9" applyFont="1" applyFill="1" applyBorder="1"/>
    <xf numFmtId="43" fontId="13" fillId="2" borderId="0" xfId="15" applyNumberFormat="1" applyFont="1" applyFill="1" applyBorder="1"/>
    <xf numFmtId="10" fontId="5" fillId="2" borderId="0" xfId="15" applyNumberFormat="1" applyFont="1" applyFill="1" applyBorder="1"/>
    <xf numFmtId="43" fontId="13" fillId="2" borderId="0" xfId="0" applyNumberFormat="1" applyFont="1" applyFill="1"/>
    <xf numFmtId="0" fontId="14" fillId="2" borderId="0" xfId="0" applyFont="1" applyFill="1" applyAlignment="1">
      <alignment vertical="center"/>
    </xf>
    <xf numFmtId="43" fontId="14" fillId="2" borderId="0" xfId="15" applyNumberFormat="1" applyFont="1" applyFill="1" applyBorder="1" applyAlignment="1">
      <alignment horizontal="center"/>
    </xf>
    <xf numFmtId="43" fontId="0" fillId="2" borderId="0" xfId="9" applyFont="1" applyFill="1" applyBorder="1"/>
    <xf numFmtId="10" fontId="14" fillId="2" borderId="0" xfId="15" applyNumberFormat="1" applyFont="1" applyFill="1"/>
    <xf numFmtId="0" fontId="1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43" fontId="13" fillId="2" borderId="7" xfId="0" applyNumberFormat="1" applyFont="1" applyFill="1" applyBorder="1"/>
    <xf numFmtId="43" fontId="0" fillId="2" borderId="0" xfId="9" applyFont="1" applyFill="1" applyAlignment="1">
      <alignment horizontal="center" vertical="center"/>
    </xf>
    <xf numFmtId="43" fontId="14" fillId="2" borderId="0" xfId="15" applyNumberFormat="1" applyFont="1" applyFill="1" applyBorder="1" applyAlignment="1">
      <alignment horizontal="center" vertical="center"/>
    </xf>
    <xf numFmtId="43" fontId="0" fillId="2" borderId="7" xfId="9" applyFont="1" applyFill="1" applyBorder="1" applyAlignment="1">
      <alignment horizontal="center" vertical="center"/>
    </xf>
    <xf numFmtId="43" fontId="13" fillId="2" borderId="0" xfId="15" applyNumberFormat="1" applyFont="1" applyFill="1" applyBorder="1" applyAlignment="1">
      <alignment horizontal="center" vertical="center"/>
    </xf>
    <xf numFmtId="43" fontId="14" fillId="2" borderId="0" xfId="15" applyNumberFormat="1" applyFont="1" applyFill="1" applyBorder="1"/>
    <xf numFmtId="43" fontId="5" fillId="2" borderId="0" xfId="15" applyNumberFormat="1" applyFont="1" applyFill="1" applyBorder="1"/>
    <xf numFmtId="43" fontId="5" fillId="2" borderId="0" xfId="0" applyNumberFormat="1" applyFont="1" applyFill="1" applyAlignment="1">
      <alignment horizontal="center"/>
    </xf>
    <xf numFmtId="43" fontId="0" fillId="2" borderId="0" xfId="9" quotePrefix="1" applyFont="1" applyFill="1" applyBorder="1"/>
    <xf numFmtId="43" fontId="0" fillId="2" borderId="0" xfId="0" applyNumberFormat="1" applyFill="1"/>
    <xf numFmtId="43" fontId="5" fillId="2" borderId="0" xfId="9" quotePrefix="1" applyFont="1" applyFill="1" applyBorder="1"/>
    <xf numFmtId="0" fontId="14" fillId="2" borderId="0" xfId="0" applyFont="1" applyFill="1" applyAlignment="1">
      <alignment horizontal="center"/>
    </xf>
    <xf numFmtId="4" fontId="15" fillId="2" borderId="0" xfId="13" applyNumberFormat="1" applyFont="1" applyFill="1"/>
    <xf numFmtId="43" fontId="16" fillId="2" borderId="0" xfId="9" applyFont="1" applyFill="1" applyBorder="1" applyAlignment="1">
      <alignment horizontal="right" vertical="center"/>
    </xf>
    <xf numFmtId="43" fontId="13" fillId="2" borderId="0" xfId="9" applyFont="1" applyFill="1"/>
    <xf numFmtId="167" fontId="0" fillId="2" borderId="0" xfId="9" applyNumberFormat="1" applyFont="1" applyFill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/>
    <xf numFmtId="167" fontId="13" fillId="2" borderId="5" xfId="9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0" fillId="2" borderId="5" xfId="0" applyFill="1" applyBorder="1"/>
    <xf numFmtId="0" fontId="6" fillId="2" borderId="7" xfId="0" applyFont="1" applyFill="1" applyBorder="1"/>
    <xf numFmtId="0" fontId="13" fillId="2" borderId="7" xfId="0" applyFont="1" applyFill="1" applyBorder="1" applyAlignment="1">
      <alignment horizontal="center" vertical="center" wrapText="1"/>
    </xf>
    <xf numFmtId="43" fontId="13" fillId="2" borderId="7" xfId="9" applyFont="1" applyFill="1" applyBorder="1" applyAlignment="1">
      <alignment horizontal="center" vertical="center" wrapText="1"/>
    </xf>
    <xf numFmtId="43" fontId="16" fillId="2" borderId="7" xfId="9" applyFont="1" applyFill="1" applyBorder="1" applyAlignment="1">
      <alignment horizontal="center" vertical="center"/>
    </xf>
    <xf numFmtId="43" fontId="13" fillId="2" borderId="7" xfId="9" applyFont="1" applyFill="1" applyBorder="1" applyAlignment="1">
      <alignment horizontal="center"/>
    </xf>
    <xf numFmtId="43" fontId="13" fillId="2" borderId="5" xfId="9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8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7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3" fillId="2" borderId="4" xfId="0" applyNumberFormat="1" applyFont="1" applyFill="1" applyBorder="1"/>
    <xf numFmtId="43" fontId="13" fillId="2" borderId="4" xfId="9" applyFont="1" applyFill="1" applyBorder="1"/>
    <xf numFmtId="43" fontId="13" fillId="2" borderId="0" xfId="0" applyNumberFormat="1" applyFont="1" applyFill="1" applyAlignment="1">
      <alignment vertical="center"/>
    </xf>
    <xf numFmtId="43" fontId="5" fillId="2" borderId="0" xfId="9" applyFont="1" applyFill="1" applyBorder="1"/>
    <xf numFmtId="43" fontId="14" fillId="2" borderId="0" xfId="9" applyFont="1" applyFill="1" applyBorder="1"/>
    <xf numFmtId="43" fontId="0" fillId="2" borderId="0" xfId="15" applyNumberFormat="1" applyFont="1" applyFill="1" applyBorder="1"/>
    <xf numFmtId="43" fontId="14" fillId="2" borderId="0" xfId="15" applyNumberFormat="1" applyFont="1" applyFill="1"/>
    <xf numFmtId="43" fontId="0" fillId="2" borderId="0" xfId="15" applyNumberFormat="1" applyFont="1" applyFill="1"/>
    <xf numFmtId="0" fontId="14" fillId="2" borderId="0" xfId="0" applyFont="1" applyFill="1" applyAlignment="1">
      <alignment horizontal="left"/>
    </xf>
    <xf numFmtId="0" fontId="19" fillId="2" borderId="0" xfId="0" applyFont="1" applyFill="1"/>
    <xf numFmtId="43" fontId="14" fillId="2" borderId="5" xfId="9" applyFont="1" applyFill="1" applyBorder="1"/>
    <xf numFmtId="43" fontId="0" fillId="2" borderId="0" xfId="9" applyFont="1" applyFill="1" applyAlignment="1">
      <alignment horizontal="right" vertical="center"/>
    </xf>
    <xf numFmtId="43" fontId="14" fillId="2" borderId="0" xfId="9" applyFont="1" applyFill="1" applyAlignment="1">
      <alignment horizontal="right" vertical="center"/>
    </xf>
    <xf numFmtId="43" fontId="13" fillId="2" borderId="7" xfId="9" applyFont="1" applyFill="1" applyBorder="1" applyAlignment="1">
      <alignment horizontal="right" vertical="center"/>
    </xf>
    <xf numFmtId="43" fontId="13" fillId="2" borderId="0" xfId="9" applyFont="1" applyFill="1" applyBorder="1" applyAlignment="1">
      <alignment horizontal="right" vertical="center"/>
    </xf>
    <xf numFmtId="10" fontId="14" fillId="2" borderId="0" xfId="0" applyNumberFormat="1" applyFont="1" applyFill="1"/>
    <xf numFmtId="4" fontId="14" fillId="2" borderId="0" xfId="0" applyNumberFormat="1" applyFont="1" applyFill="1"/>
    <xf numFmtId="0" fontId="13" fillId="2" borderId="0" xfId="0" applyFont="1" applyFill="1" applyBorder="1" applyAlignment="1">
      <alignment horizontal="center"/>
    </xf>
    <xf numFmtId="43" fontId="14" fillId="2" borderId="0" xfId="9" applyFont="1" applyFill="1" applyBorder="1" applyAlignment="1">
      <alignment horizontal="left"/>
    </xf>
    <xf numFmtId="43" fontId="13" fillId="2" borderId="0" xfId="0" applyNumberFormat="1" applyFont="1" applyFill="1" applyBorder="1"/>
    <xf numFmtId="43" fontId="0" fillId="2" borderId="0" xfId="9" applyFont="1" applyFill="1" applyBorder="1" applyAlignment="1">
      <alignment horizontal="center" vertical="center"/>
    </xf>
    <xf numFmtId="43" fontId="14" fillId="2" borderId="5" xfId="9" applyFont="1" applyFill="1" applyBorder="1" applyAlignment="1">
      <alignment horizontal="center" vertical="center"/>
    </xf>
    <xf numFmtId="43" fontId="13" fillId="2" borderId="5" xfId="0" applyNumberFormat="1" applyFont="1" applyFill="1" applyBorder="1"/>
    <xf numFmtId="43" fontId="14" fillId="2" borderId="0" xfId="0" applyNumberFormat="1" applyFont="1" applyFill="1" applyBorder="1"/>
    <xf numFmtId="43" fontId="0" fillId="2" borderId="0" xfId="9" applyFont="1" applyFill="1" applyBorder="1" applyAlignment="1">
      <alignment horizontal="right" vertical="center"/>
    </xf>
    <xf numFmtId="0" fontId="14" fillId="2" borderId="0" xfId="0" applyFont="1" applyFill="1" applyBorder="1"/>
    <xf numFmtId="0" fontId="10" fillId="2" borderId="0" xfId="13" applyFont="1" applyFill="1" applyAlignment="1">
      <alignment horizontal="left" vertical="center"/>
    </xf>
    <xf numFmtId="0" fontId="9" fillId="2" borderId="0" xfId="13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/>
    </xf>
    <xf numFmtId="0" fontId="13" fillId="2" borderId="0" xfId="0" applyFont="1" applyFill="1" applyBorder="1"/>
    <xf numFmtId="0" fontId="9" fillId="2" borderId="0" xfId="13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4" fontId="2" fillId="2" borderId="5" xfId="13" applyNumberFormat="1" applyFont="1" applyFill="1" applyBorder="1" applyAlignment="1">
      <alignment vertical="center"/>
    </xf>
    <xf numFmtId="4" fontId="9" fillId="2" borderId="5" xfId="13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wrapText="1"/>
    </xf>
    <xf numFmtId="4" fontId="9" fillId="2" borderId="7" xfId="13" applyNumberFormat="1" applyFont="1" applyFill="1" applyBorder="1" applyAlignment="1">
      <alignment vertical="center" wrapText="1"/>
    </xf>
    <xf numFmtId="4" fontId="9" fillId="2" borderId="0" xfId="13" applyNumberFormat="1" applyFont="1" applyFill="1" applyBorder="1" applyAlignment="1">
      <alignment vertical="center" wrapText="1"/>
    </xf>
    <xf numFmtId="4" fontId="9" fillId="2" borderId="4" xfId="13" applyNumberFormat="1" applyFont="1" applyFill="1" applyBorder="1" applyAlignment="1">
      <alignment vertical="center"/>
    </xf>
    <xf numFmtId="43" fontId="2" fillId="2" borderId="0" xfId="9" applyFont="1" applyFill="1" applyBorder="1"/>
    <xf numFmtId="43" fontId="2" fillId="2" borderId="0" xfId="9" applyFont="1" applyFill="1" applyBorder="1" applyAlignment="1">
      <alignment horizontal="center"/>
    </xf>
    <xf numFmtId="43" fontId="2" fillId="2" borderId="5" xfId="9" applyFont="1" applyFill="1" applyBorder="1"/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0" xfId="0" quotePrefix="1" applyFont="1" applyFill="1" applyBorder="1" applyAlignment="1">
      <alignment horizontal="center" vertical="center" wrapText="1"/>
    </xf>
    <xf numFmtId="4" fontId="9" fillId="2" borderId="0" xfId="13" applyNumberFormat="1" applyFont="1" applyFill="1" applyBorder="1" applyAlignment="1">
      <alignment vertical="center"/>
    </xf>
    <xf numFmtId="43" fontId="9" fillId="2" borderId="0" xfId="13" applyNumberFormat="1" applyFont="1" applyFill="1" applyAlignment="1">
      <alignment horizontal="center" vertical="center"/>
    </xf>
    <xf numFmtId="43" fontId="1" fillId="2" borderId="0" xfId="9" applyFont="1" applyFill="1" applyBorder="1" applyAlignment="1">
      <alignment horizontal="center" vertical="center"/>
    </xf>
    <xf numFmtId="43" fontId="9" fillId="2" borderId="0" xfId="13" applyNumberFormat="1" applyFont="1" applyFill="1" applyAlignment="1">
      <alignment vertical="center"/>
    </xf>
    <xf numFmtId="43" fontId="0" fillId="2" borderId="5" xfId="9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13" fillId="2" borderId="8" xfId="0" applyNumberFormat="1" applyFont="1" applyFill="1" applyBorder="1"/>
    <xf numFmtId="0" fontId="20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4" fontId="13" fillId="2" borderId="7" xfId="0" applyNumberFormat="1" applyFont="1" applyFill="1" applyBorder="1"/>
    <xf numFmtId="4" fontId="13" fillId="2" borderId="0" xfId="0" applyNumberFormat="1" applyFont="1" applyFill="1" applyBorder="1"/>
  </cellXfs>
  <cellStyles count="16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133350</xdr:rowOff>
    </xdr:from>
    <xdr:to>
      <xdr:col>1</xdr:col>
      <xdr:colOff>2770505</xdr:colOff>
      <xdr:row>11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16251-F7BF-48DE-BE89-EB50C3B9BE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925"/>
          <a:ext cx="307530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3448050</xdr:colOff>
      <xdr:row>8</xdr:row>
      <xdr:rowOff>95250</xdr:rowOff>
    </xdr:from>
    <xdr:to>
      <xdr:col>2</xdr:col>
      <xdr:colOff>916998</xdr:colOff>
      <xdr:row>11</xdr:row>
      <xdr:rowOff>84742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B9788EE-921A-46A5-986B-F1F83B5B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428750"/>
          <a:ext cx="936048" cy="475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601807</xdr:colOff>
      <xdr:row>65</xdr:row>
      <xdr:rowOff>47625</xdr:rowOff>
    </xdr:from>
    <xdr:to>
      <xdr:col>4</xdr:col>
      <xdr:colOff>1133475</xdr:colOff>
      <xdr:row>68</xdr:row>
      <xdr:rowOff>14501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B49616-EB0E-45B7-B2A5-AC467D9A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707" y="10410825"/>
          <a:ext cx="2865293" cy="452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415635</xdr:colOff>
      <xdr:row>70</xdr:row>
      <xdr:rowOff>132485</xdr:rowOff>
    </xdr:from>
    <xdr:to>
      <xdr:col>3</xdr:col>
      <xdr:colOff>856383</xdr:colOff>
      <xdr:row>76</xdr:row>
      <xdr:rowOff>156730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236839-CE6D-4194-ADC5-EDACD441EB54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187535" y="11962535"/>
          <a:ext cx="1621848" cy="995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369744</xdr:colOff>
      <xdr:row>63</xdr:row>
      <xdr:rowOff>123825</xdr:rowOff>
    </xdr:from>
    <xdr:to>
      <xdr:col>1</xdr:col>
      <xdr:colOff>1160319</xdr:colOff>
      <xdr:row>68</xdr:row>
      <xdr:rowOff>22512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186281-5A07-48BD-A909-5E7134746011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74544" y="10163175"/>
          <a:ext cx="790575" cy="7083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550720</xdr:colOff>
      <xdr:row>70</xdr:row>
      <xdr:rowOff>36368</xdr:rowOff>
    </xdr:from>
    <xdr:to>
      <xdr:col>1</xdr:col>
      <xdr:colOff>1903270</xdr:colOff>
      <xdr:row>76</xdr:row>
      <xdr:rowOff>43294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A868E-CC81-483E-A9F1-B69C4A9E262A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042557" y="11450781"/>
          <a:ext cx="978476" cy="1352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2527589</xdr:colOff>
      <xdr:row>63</xdr:row>
      <xdr:rowOff>133351</xdr:rowOff>
    </xdr:from>
    <xdr:to>
      <xdr:col>2</xdr:col>
      <xdr:colOff>104775</xdr:colOff>
      <xdr:row>69</xdr:row>
      <xdr:rowOff>45836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9858B4-2A5D-40E6-8E6D-E57135D58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832389" y="11249026"/>
          <a:ext cx="1044286" cy="912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1870363</xdr:colOff>
      <xdr:row>57</xdr:row>
      <xdr:rowOff>12609</xdr:rowOff>
    </xdr:from>
    <xdr:to>
      <xdr:col>1</xdr:col>
      <xdr:colOff>3390900</xdr:colOff>
      <xdr:row>61</xdr:row>
      <xdr:rowOff>16455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15ED382A-D488-4905-BB89-362E2D7B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75163" y="9537609"/>
          <a:ext cx="1520537" cy="746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1533525</xdr:colOff>
      <xdr:row>312</xdr:row>
      <xdr:rowOff>123825</xdr:rowOff>
    </xdr:from>
    <xdr:to>
      <xdr:col>1</xdr:col>
      <xdr:colOff>3377912</xdr:colOff>
      <xdr:row>316</xdr:row>
      <xdr:rowOff>77176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E4A97CA3-5DFD-47AA-BADE-3C6601A9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38325" y="56778525"/>
          <a:ext cx="1844387" cy="639151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319</xdr:row>
      <xdr:rowOff>66674</xdr:rowOff>
    </xdr:from>
    <xdr:to>
      <xdr:col>1</xdr:col>
      <xdr:colOff>1314451</xdr:colOff>
      <xdr:row>323</xdr:row>
      <xdr:rowOff>3461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5D2CE23-75E0-4BCA-B8E1-9432CF22DD64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38201" y="57950099"/>
          <a:ext cx="781050" cy="5844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2971800</xdr:colOff>
      <xdr:row>318</xdr:row>
      <xdr:rowOff>76200</xdr:rowOff>
    </xdr:from>
    <xdr:to>
      <xdr:col>4</xdr:col>
      <xdr:colOff>660472</xdr:colOff>
      <xdr:row>322</xdr:row>
      <xdr:rowOff>83777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1B31F2C-7F26-43A2-9D1B-127416C6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769125"/>
          <a:ext cx="3489397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312</xdr:row>
      <xdr:rowOff>66675</xdr:rowOff>
    </xdr:from>
    <xdr:to>
      <xdr:col>3</xdr:col>
      <xdr:colOff>191366</xdr:colOff>
      <xdr:row>317</xdr:row>
      <xdr:rowOff>145415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1C5F2B5-35BE-4F79-BAC3-792B007A4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924300" y="56721375"/>
          <a:ext cx="1220066" cy="926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161925</xdr:colOff>
      <xdr:row>325</xdr:row>
      <xdr:rowOff>28575</xdr:rowOff>
    </xdr:from>
    <xdr:to>
      <xdr:col>1</xdr:col>
      <xdr:colOff>1514475</xdr:colOff>
      <xdr:row>331</xdr:row>
      <xdr:rowOff>35501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3265F39-691B-4668-AF63-12BAF42F0C2E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653762" y="62944663"/>
          <a:ext cx="978476" cy="1352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3438525</xdr:colOff>
      <xdr:row>325</xdr:row>
      <xdr:rowOff>85725</xdr:rowOff>
    </xdr:from>
    <xdr:to>
      <xdr:col>3</xdr:col>
      <xdr:colOff>412173</xdr:colOff>
      <xdr:row>331</xdr:row>
      <xdr:rowOff>109970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9497DA8-63AB-4842-A92E-07E56D2C105B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743325" y="63188850"/>
          <a:ext cx="1621848" cy="995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6">
        <v>44593</v>
      </c>
    </row>
    <row r="4" spans="2:10" x14ac:dyDescent="0.25">
      <c r="B4" s="3" t="s">
        <v>13</v>
      </c>
    </row>
    <row r="7" spans="2:10" x14ac:dyDescent="0.25">
      <c r="B7" s="1">
        <v>2022</v>
      </c>
      <c r="C7" s="13" t="s">
        <v>12</v>
      </c>
      <c r="D7" s="13" t="s">
        <v>12</v>
      </c>
      <c r="E7" s="13" t="s">
        <v>12</v>
      </c>
      <c r="F7" s="13" t="s">
        <v>12</v>
      </c>
      <c r="G7" s="3"/>
    </row>
    <row r="8" spans="2:10" ht="45" x14ac:dyDescent="0.25">
      <c r="B8" s="14"/>
      <c r="C8" s="15" t="s">
        <v>0</v>
      </c>
      <c r="D8" s="15" t="s">
        <v>1</v>
      </c>
      <c r="E8" s="16" t="s">
        <v>14</v>
      </c>
      <c r="F8" s="17" t="s">
        <v>3</v>
      </c>
      <c r="G8" s="11"/>
    </row>
    <row r="9" spans="2:10" x14ac:dyDescent="0.25">
      <c r="B9" s="18" t="s">
        <v>15</v>
      </c>
      <c r="C9" s="24">
        <v>449507907.79000002</v>
      </c>
      <c r="D9" s="24">
        <v>122232782.17</v>
      </c>
      <c r="E9" s="25">
        <v>2729227.82</v>
      </c>
      <c r="F9" s="25">
        <f>SUM(C9:E9)</f>
        <v>574469917.78000009</v>
      </c>
      <c r="G9" s="11"/>
    </row>
    <row r="10" spans="2:10" x14ac:dyDescent="0.25">
      <c r="B10" s="19" t="s">
        <v>4</v>
      </c>
      <c r="C10" s="39">
        <v>0</v>
      </c>
      <c r="D10" s="28">
        <v>0</v>
      </c>
      <c r="E10" s="28">
        <v>0</v>
      </c>
      <c r="F10" s="31">
        <f>SUM(C10:E10)</f>
        <v>0</v>
      </c>
      <c r="G10" s="11"/>
    </row>
    <row r="11" spans="2:10" x14ac:dyDescent="0.25">
      <c r="B11" s="18">
        <v>2021</v>
      </c>
      <c r="C11" s="28">
        <f>SUM(C9:C10)</f>
        <v>449507907.79000002</v>
      </c>
      <c r="D11" s="28">
        <f>SUM(D9:D10)</f>
        <v>122232782.17</v>
      </c>
      <c r="E11" s="29">
        <f>SUM(E9:E10)</f>
        <v>2729227.82</v>
      </c>
      <c r="F11" s="29">
        <f>SUM(F9:F10)</f>
        <v>574469917.78000009</v>
      </c>
      <c r="G11" s="11"/>
    </row>
    <row r="12" spans="2:10" ht="13.5" customHeight="1" x14ac:dyDescent="0.25">
      <c r="B12" s="18"/>
      <c r="C12" s="24"/>
      <c r="D12" s="24"/>
      <c r="E12" s="25"/>
      <c r="F12" s="25"/>
      <c r="G12" s="11"/>
    </row>
    <row r="13" spans="2:10" x14ac:dyDescent="0.25">
      <c r="B13" s="18" t="s">
        <v>6</v>
      </c>
      <c r="C13" s="20"/>
      <c r="D13" s="20"/>
      <c r="E13" s="21"/>
      <c r="F13" s="21"/>
      <c r="G13" s="11"/>
    </row>
    <row r="14" spans="2:10" x14ac:dyDescent="0.25">
      <c r="B14" s="19" t="s">
        <v>7</v>
      </c>
      <c r="C14" s="40">
        <v>-422925566.44</v>
      </c>
      <c r="D14" s="26">
        <v>-93444246.180000007</v>
      </c>
      <c r="E14" s="27">
        <v>-1643043.53</v>
      </c>
      <c r="F14" s="27">
        <f>SUM(C14:E14)</f>
        <v>-518012856.14999998</v>
      </c>
      <c r="G14" s="11"/>
    </row>
    <row r="15" spans="2:10" x14ac:dyDescent="0.25">
      <c r="B15" s="19" t="s">
        <v>8</v>
      </c>
      <c r="C15" s="30">
        <f>-1000930.82-168624.26-6845.11</f>
        <v>-1176400.1900000002</v>
      </c>
      <c r="D15" s="30">
        <f>-17087.82-164344.35-1563.6-6178.8-3615.91</f>
        <v>-192790.48</v>
      </c>
      <c r="E15" s="31">
        <f>-3233.48-10733.72-573.56</f>
        <v>-14540.759999999998</v>
      </c>
      <c r="F15" s="31">
        <f>SUM(C15:E15)</f>
        <v>-1383731.4300000002</v>
      </c>
      <c r="G15" s="11"/>
      <c r="H15" s="6"/>
      <c r="I15" s="6"/>
      <c r="J15" s="2"/>
    </row>
    <row r="16" spans="2:10" x14ac:dyDescent="0.25">
      <c r="B16" s="18" t="s">
        <v>9</v>
      </c>
      <c r="C16" s="28">
        <f>SUM(C14:C15)</f>
        <v>-424101966.63</v>
      </c>
      <c r="D16" s="28">
        <f>SUM(D14:D15)</f>
        <v>-93637036.660000011</v>
      </c>
      <c r="E16" s="29">
        <f>SUM(E14:E15)</f>
        <v>-1657584.29</v>
      </c>
      <c r="F16" s="29">
        <f>SUM(F14:F15)</f>
        <v>-519396587.57999998</v>
      </c>
      <c r="G16" s="11"/>
    </row>
    <row r="17" spans="2:8" ht="15.75" thickBot="1" x14ac:dyDescent="0.3">
      <c r="B17" s="12" t="s">
        <v>16</v>
      </c>
      <c r="C17" s="22">
        <f>+C11+C16</f>
        <v>25405941.160000026</v>
      </c>
      <c r="D17" s="22">
        <f>+D11+D16</f>
        <v>28595745.50999999</v>
      </c>
      <c r="E17" s="23">
        <f>+E11+E16</f>
        <v>1071643.5299999998</v>
      </c>
      <c r="F17" s="23">
        <f>+F11+F16</f>
        <v>55073330.200000107</v>
      </c>
      <c r="G17" s="11"/>
    </row>
    <row r="18" spans="2:8" ht="15.75" thickTop="1" x14ac:dyDescent="0.25">
      <c r="H18" s="2"/>
    </row>
    <row r="19" spans="2:8" x14ac:dyDescent="0.25">
      <c r="C19" s="6" t="s">
        <v>12</v>
      </c>
      <c r="D19" s="6" t="s">
        <v>12</v>
      </c>
      <c r="E19" s="6" t="s">
        <v>12</v>
      </c>
      <c r="F19" s="2" t="s">
        <v>12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4"/>
      <c r="C21" s="15" t="s">
        <v>0</v>
      </c>
      <c r="D21" s="15" t="s">
        <v>1</v>
      </c>
      <c r="E21" s="16" t="s">
        <v>2</v>
      </c>
      <c r="F21" s="17" t="s">
        <v>3</v>
      </c>
    </row>
    <row r="22" spans="2:8" x14ac:dyDescent="0.25">
      <c r="B22" s="18" t="s">
        <v>10</v>
      </c>
      <c r="C22" s="32">
        <v>444238342.32999998</v>
      </c>
      <c r="D22" s="32">
        <v>115086882.84</v>
      </c>
      <c r="E22" s="33">
        <v>2050790.8</v>
      </c>
      <c r="F22" s="33">
        <f>SUM(A22:E22)</f>
        <v>561376015.96999991</v>
      </c>
    </row>
    <row r="23" spans="2:8" ht="15.75" thickBot="1" x14ac:dyDescent="0.3">
      <c r="B23" s="19" t="s">
        <v>4</v>
      </c>
      <c r="C23" s="32">
        <v>0</v>
      </c>
      <c r="D23" s="4">
        <v>0</v>
      </c>
      <c r="E23" s="32">
        <v>0</v>
      </c>
      <c r="F23" s="33">
        <f>SUM(A23:E23)</f>
        <v>0</v>
      </c>
    </row>
    <row r="24" spans="2:8" ht="15.75" thickBot="1" x14ac:dyDescent="0.3">
      <c r="B24" s="19" t="s">
        <v>5</v>
      </c>
      <c r="C24" s="34">
        <f>SUM(C22:C23)</f>
        <v>444238342.32999998</v>
      </c>
      <c r="D24" s="34">
        <f>SUM(D22:D23)</f>
        <v>115086882.84</v>
      </c>
      <c r="E24" s="35">
        <f>SUM(E22:E23)</f>
        <v>2050790.8</v>
      </c>
      <c r="F24" s="35">
        <f>SUM(F22:F23)</f>
        <v>561376015.96999991</v>
      </c>
    </row>
    <row r="25" spans="2:8" ht="15.75" thickTop="1" x14ac:dyDescent="0.25">
      <c r="B25" s="18" t="s">
        <v>6</v>
      </c>
      <c r="C25" s="20"/>
      <c r="D25" s="20"/>
      <c r="E25" s="21"/>
      <c r="F25" s="21"/>
    </row>
    <row r="26" spans="2:8" x14ac:dyDescent="0.25">
      <c r="B26" s="19" t="s">
        <v>7</v>
      </c>
      <c r="C26" s="32">
        <v>-410273892.16000003</v>
      </c>
      <c r="D26" s="32">
        <v>-90543162.019999996</v>
      </c>
      <c r="E26" s="33">
        <v>-1584844.37</v>
      </c>
      <c r="F26" s="33">
        <f>SUM(A26:E26)</f>
        <v>-502401898.55000001</v>
      </c>
    </row>
    <row r="27" spans="2:8" ht="15.75" thickBot="1" x14ac:dyDescent="0.3">
      <c r="B27" s="19" t="s">
        <v>8</v>
      </c>
      <c r="C27" s="41">
        <f>-1971303.12-297092.97</f>
        <v>-2268396.09</v>
      </c>
      <c r="D27" s="42">
        <f>-163401.13-34660.85</f>
        <v>-198061.98</v>
      </c>
      <c r="E27" s="43">
        <v>-6468.2</v>
      </c>
      <c r="F27" s="33">
        <f>SUM(A27:E27)</f>
        <v>-2472926.27</v>
      </c>
    </row>
    <row r="28" spans="2:8" ht="15.75" thickBot="1" x14ac:dyDescent="0.3">
      <c r="B28" s="19" t="s">
        <v>9</v>
      </c>
      <c r="C28" s="36">
        <f>SUM(C26:C27)</f>
        <v>-412542288.25</v>
      </c>
      <c r="D28" s="36">
        <f>SUM(D25:D27)</f>
        <v>-90741224</v>
      </c>
      <c r="E28" s="37">
        <f>SUM(E25:E27)</f>
        <v>-1591312.57</v>
      </c>
      <c r="F28" s="38">
        <f>SUM(F25:F27)</f>
        <v>-504874824.81999999</v>
      </c>
    </row>
    <row r="29" spans="2:8" ht="15.75" thickBot="1" x14ac:dyDescent="0.3">
      <c r="B29" s="12" t="s">
        <v>11</v>
      </c>
      <c r="C29" s="34">
        <f>C24+C28</f>
        <v>31696054.079999983</v>
      </c>
      <c r="D29" s="34">
        <f>D24+D28</f>
        <v>24345658.840000004</v>
      </c>
      <c r="E29" s="34">
        <f>E24+E28</f>
        <v>459478.23</v>
      </c>
      <c r="F29" s="34">
        <f>F24+F28</f>
        <v>56501191.149999917</v>
      </c>
    </row>
    <row r="30" spans="2:8" ht="15.75" thickTop="1" x14ac:dyDescent="0.25">
      <c r="C30" s="26"/>
      <c r="D30" s="26"/>
      <c r="E30" s="27"/>
      <c r="F30" s="27"/>
    </row>
    <row r="31" spans="2:8" x14ac:dyDescent="0.25">
      <c r="F31" s="8"/>
    </row>
    <row r="32" spans="2:8" x14ac:dyDescent="0.25">
      <c r="F32" s="9" t="s">
        <v>12</v>
      </c>
    </row>
    <row r="33" spans="6:6" x14ac:dyDescent="0.25">
      <c r="F3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43A8-777A-48DE-9D21-A9D3D1B851FD}">
  <dimension ref="A1:DC329"/>
  <sheetViews>
    <sheetView tabSelected="1" workbookViewId="0">
      <selection activeCell="G109" sqref="G109"/>
    </sheetView>
  </sheetViews>
  <sheetFormatPr baseColWidth="10" defaultColWidth="9.140625" defaultRowHeight="12.75" x14ac:dyDescent="0.25"/>
  <cols>
    <col min="1" max="1" width="4.5703125" style="59" customWidth="1"/>
    <col min="2" max="2" width="52" style="78" customWidth="1"/>
    <col min="3" max="3" width="17.7109375" style="59" customWidth="1"/>
    <col min="4" max="4" width="17.28515625" style="59" customWidth="1"/>
    <col min="5" max="5" width="18" style="59" customWidth="1"/>
    <col min="6" max="6" width="15.140625" style="59" customWidth="1"/>
    <col min="7" max="7" width="16" style="59" customWidth="1"/>
    <col min="8" max="8" width="16.42578125" style="59" customWidth="1"/>
    <col min="9" max="9" width="17.7109375" style="59" customWidth="1"/>
    <col min="10" max="10" width="14.42578125" style="59" bestFit="1" customWidth="1"/>
    <col min="11" max="11" width="9.140625" style="59"/>
    <col min="12" max="12" width="15.42578125" style="59" bestFit="1" customWidth="1"/>
    <col min="13" max="255" width="9.140625" style="59"/>
    <col min="256" max="256" width="5.28515625" style="59" customWidth="1"/>
    <col min="257" max="257" width="48.42578125" style="59" customWidth="1"/>
    <col min="258" max="258" width="33.7109375" style="59" customWidth="1"/>
    <col min="259" max="259" width="9.140625" style="59"/>
    <col min="260" max="260" width="13.7109375" style="59" bestFit="1" customWidth="1"/>
    <col min="261" max="511" width="9.140625" style="59"/>
    <col min="512" max="512" width="5.28515625" style="59" customWidth="1"/>
    <col min="513" max="513" width="48.42578125" style="59" customWidth="1"/>
    <col min="514" max="514" width="33.7109375" style="59" customWidth="1"/>
    <col min="515" max="515" width="9.140625" style="59"/>
    <col min="516" max="516" width="13.7109375" style="59" bestFit="1" customWidth="1"/>
    <col min="517" max="767" width="9.140625" style="59"/>
    <col min="768" max="768" width="5.28515625" style="59" customWidth="1"/>
    <col min="769" max="769" width="48.42578125" style="59" customWidth="1"/>
    <col min="770" max="770" width="33.7109375" style="59" customWidth="1"/>
    <col min="771" max="771" width="9.140625" style="59"/>
    <col min="772" max="772" width="13.7109375" style="59" bestFit="1" customWidth="1"/>
    <col min="773" max="1023" width="9.140625" style="59"/>
    <col min="1024" max="1024" width="5.28515625" style="59" customWidth="1"/>
    <col min="1025" max="1025" width="48.42578125" style="59" customWidth="1"/>
    <col min="1026" max="1026" width="33.7109375" style="59" customWidth="1"/>
    <col min="1027" max="1027" width="9.140625" style="59"/>
    <col min="1028" max="1028" width="13.7109375" style="59" bestFit="1" customWidth="1"/>
    <col min="1029" max="1279" width="9.140625" style="59"/>
    <col min="1280" max="1280" width="5.28515625" style="59" customWidth="1"/>
    <col min="1281" max="1281" width="48.42578125" style="59" customWidth="1"/>
    <col min="1282" max="1282" width="33.7109375" style="59" customWidth="1"/>
    <col min="1283" max="1283" width="9.140625" style="59"/>
    <col min="1284" max="1284" width="13.7109375" style="59" bestFit="1" customWidth="1"/>
    <col min="1285" max="1535" width="9.140625" style="59"/>
    <col min="1536" max="1536" width="5.28515625" style="59" customWidth="1"/>
    <col min="1537" max="1537" width="48.42578125" style="59" customWidth="1"/>
    <col min="1538" max="1538" width="33.7109375" style="59" customWidth="1"/>
    <col min="1539" max="1539" width="9.140625" style="59"/>
    <col min="1540" max="1540" width="13.7109375" style="59" bestFit="1" customWidth="1"/>
    <col min="1541" max="1791" width="9.140625" style="59"/>
    <col min="1792" max="1792" width="5.28515625" style="59" customWidth="1"/>
    <col min="1793" max="1793" width="48.42578125" style="59" customWidth="1"/>
    <col min="1794" max="1794" width="33.7109375" style="59" customWidth="1"/>
    <col min="1795" max="1795" width="9.140625" style="59"/>
    <col min="1796" max="1796" width="13.7109375" style="59" bestFit="1" customWidth="1"/>
    <col min="1797" max="2047" width="9.140625" style="59"/>
    <col min="2048" max="2048" width="5.28515625" style="59" customWidth="1"/>
    <col min="2049" max="2049" width="48.42578125" style="59" customWidth="1"/>
    <col min="2050" max="2050" width="33.7109375" style="59" customWidth="1"/>
    <col min="2051" max="2051" width="9.140625" style="59"/>
    <col min="2052" max="2052" width="13.7109375" style="59" bestFit="1" customWidth="1"/>
    <col min="2053" max="2303" width="9.140625" style="59"/>
    <col min="2304" max="2304" width="5.28515625" style="59" customWidth="1"/>
    <col min="2305" max="2305" width="48.42578125" style="59" customWidth="1"/>
    <col min="2306" max="2306" width="33.7109375" style="59" customWidth="1"/>
    <col min="2307" max="2307" width="9.140625" style="59"/>
    <col min="2308" max="2308" width="13.7109375" style="59" bestFit="1" customWidth="1"/>
    <col min="2309" max="2559" width="9.140625" style="59"/>
    <col min="2560" max="2560" width="5.28515625" style="59" customWidth="1"/>
    <col min="2561" max="2561" width="48.42578125" style="59" customWidth="1"/>
    <col min="2562" max="2562" width="33.7109375" style="59" customWidth="1"/>
    <col min="2563" max="2563" width="9.140625" style="59"/>
    <col min="2564" max="2564" width="13.7109375" style="59" bestFit="1" customWidth="1"/>
    <col min="2565" max="2815" width="9.140625" style="59"/>
    <col min="2816" max="2816" width="5.28515625" style="59" customWidth="1"/>
    <col min="2817" max="2817" width="48.42578125" style="59" customWidth="1"/>
    <col min="2818" max="2818" width="33.7109375" style="59" customWidth="1"/>
    <col min="2819" max="2819" width="9.140625" style="59"/>
    <col min="2820" max="2820" width="13.7109375" style="59" bestFit="1" customWidth="1"/>
    <col min="2821" max="3071" width="9.140625" style="59"/>
    <col min="3072" max="3072" width="5.28515625" style="59" customWidth="1"/>
    <col min="3073" max="3073" width="48.42578125" style="59" customWidth="1"/>
    <col min="3074" max="3074" width="33.7109375" style="59" customWidth="1"/>
    <col min="3075" max="3075" width="9.140625" style="59"/>
    <col min="3076" max="3076" width="13.7109375" style="59" bestFit="1" customWidth="1"/>
    <col min="3077" max="3327" width="9.140625" style="59"/>
    <col min="3328" max="3328" width="5.28515625" style="59" customWidth="1"/>
    <col min="3329" max="3329" width="48.42578125" style="59" customWidth="1"/>
    <col min="3330" max="3330" width="33.7109375" style="59" customWidth="1"/>
    <col min="3331" max="3331" width="9.140625" style="59"/>
    <col min="3332" max="3332" width="13.7109375" style="59" bestFit="1" customWidth="1"/>
    <col min="3333" max="3583" width="9.140625" style="59"/>
    <col min="3584" max="3584" width="5.28515625" style="59" customWidth="1"/>
    <col min="3585" max="3585" width="48.42578125" style="59" customWidth="1"/>
    <col min="3586" max="3586" width="33.7109375" style="59" customWidth="1"/>
    <col min="3587" max="3587" width="9.140625" style="59"/>
    <col min="3588" max="3588" width="13.7109375" style="59" bestFit="1" customWidth="1"/>
    <col min="3589" max="3839" width="9.140625" style="59"/>
    <col min="3840" max="3840" width="5.28515625" style="59" customWidth="1"/>
    <col min="3841" max="3841" width="48.42578125" style="59" customWidth="1"/>
    <col min="3842" max="3842" width="33.7109375" style="59" customWidth="1"/>
    <col min="3843" max="3843" width="9.140625" style="59"/>
    <col min="3844" max="3844" width="13.7109375" style="59" bestFit="1" customWidth="1"/>
    <col min="3845" max="4095" width="9.140625" style="59"/>
    <col min="4096" max="4096" width="5.28515625" style="59" customWidth="1"/>
    <col min="4097" max="4097" width="48.42578125" style="59" customWidth="1"/>
    <col min="4098" max="4098" width="33.7109375" style="59" customWidth="1"/>
    <col min="4099" max="4099" width="9.140625" style="59"/>
    <col min="4100" max="4100" width="13.7109375" style="59" bestFit="1" customWidth="1"/>
    <col min="4101" max="4351" width="9.140625" style="59"/>
    <col min="4352" max="4352" width="5.28515625" style="59" customWidth="1"/>
    <col min="4353" max="4353" width="48.42578125" style="59" customWidth="1"/>
    <col min="4354" max="4354" width="33.7109375" style="59" customWidth="1"/>
    <col min="4355" max="4355" width="9.140625" style="59"/>
    <col min="4356" max="4356" width="13.7109375" style="59" bestFit="1" customWidth="1"/>
    <col min="4357" max="4607" width="9.140625" style="59"/>
    <col min="4608" max="4608" width="5.28515625" style="59" customWidth="1"/>
    <col min="4609" max="4609" width="48.42578125" style="59" customWidth="1"/>
    <col min="4610" max="4610" width="33.7109375" style="59" customWidth="1"/>
    <col min="4611" max="4611" width="9.140625" style="59"/>
    <col min="4612" max="4612" width="13.7109375" style="59" bestFit="1" customWidth="1"/>
    <col min="4613" max="4863" width="9.140625" style="59"/>
    <col min="4864" max="4864" width="5.28515625" style="59" customWidth="1"/>
    <col min="4865" max="4865" width="48.42578125" style="59" customWidth="1"/>
    <col min="4866" max="4866" width="33.7109375" style="59" customWidth="1"/>
    <col min="4867" max="4867" width="9.140625" style="59"/>
    <col min="4868" max="4868" width="13.7109375" style="59" bestFit="1" customWidth="1"/>
    <col min="4869" max="5119" width="9.140625" style="59"/>
    <col min="5120" max="5120" width="5.28515625" style="59" customWidth="1"/>
    <col min="5121" max="5121" width="48.42578125" style="59" customWidth="1"/>
    <col min="5122" max="5122" width="33.7109375" style="59" customWidth="1"/>
    <col min="5123" max="5123" width="9.140625" style="59"/>
    <col min="5124" max="5124" width="13.7109375" style="59" bestFit="1" customWidth="1"/>
    <col min="5125" max="5375" width="9.140625" style="59"/>
    <col min="5376" max="5376" width="5.28515625" style="59" customWidth="1"/>
    <col min="5377" max="5377" width="48.42578125" style="59" customWidth="1"/>
    <col min="5378" max="5378" width="33.7109375" style="59" customWidth="1"/>
    <col min="5379" max="5379" width="9.140625" style="59"/>
    <col min="5380" max="5380" width="13.7109375" style="59" bestFit="1" customWidth="1"/>
    <col min="5381" max="5631" width="9.140625" style="59"/>
    <col min="5632" max="5632" width="5.28515625" style="59" customWidth="1"/>
    <col min="5633" max="5633" width="48.42578125" style="59" customWidth="1"/>
    <col min="5634" max="5634" width="33.7109375" style="59" customWidth="1"/>
    <col min="5635" max="5635" width="9.140625" style="59"/>
    <col min="5636" max="5636" width="13.7109375" style="59" bestFit="1" customWidth="1"/>
    <col min="5637" max="5887" width="9.140625" style="59"/>
    <col min="5888" max="5888" width="5.28515625" style="59" customWidth="1"/>
    <col min="5889" max="5889" width="48.42578125" style="59" customWidth="1"/>
    <col min="5890" max="5890" width="33.7109375" style="59" customWidth="1"/>
    <col min="5891" max="5891" width="9.140625" style="59"/>
    <col min="5892" max="5892" width="13.7109375" style="59" bestFit="1" customWidth="1"/>
    <col min="5893" max="6143" width="9.140625" style="59"/>
    <col min="6144" max="6144" width="5.28515625" style="59" customWidth="1"/>
    <col min="6145" max="6145" width="48.42578125" style="59" customWidth="1"/>
    <col min="6146" max="6146" width="33.7109375" style="59" customWidth="1"/>
    <col min="6147" max="6147" width="9.140625" style="59"/>
    <col min="6148" max="6148" width="13.7109375" style="59" bestFit="1" customWidth="1"/>
    <col min="6149" max="6399" width="9.140625" style="59"/>
    <col min="6400" max="6400" width="5.28515625" style="59" customWidth="1"/>
    <col min="6401" max="6401" width="48.42578125" style="59" customWidth="1"/>
    <col min="6402" max="6402" width="33.7109375" style="59" customWidth="1"/>
    <col min="6403" max="6403" width="9.140625" style="59"/>
    <col min="6404" max="6404" width="13.7109375" style="59" bestFit="1" customWidth="1"/>
    <col min="6405" max="6655" width="9.140625" style="59"/>
    <col min="6656" max="6656" width="5.28515625" style="59" customWidth="1"/>
    <col min="6657" max="6657" width="48.42578125" style="59" customWidth="1"/>
    <col min="6658" max="6658" width="33.7109375" style="59" customWidth="1"/>
    <col min="6659" max="6659" width="9.140625" style="59"/>
    <col min="6660" max="6660" width="13.7109375" style="59" bestFit="1" customWidth="1"/>
    <col min="6661" max="6911" width="9.140625" style="59"/>
    <col min="6912" max="6912" width="5.28515625" style="59" customWidth="1"/>
    <col min="6913" max="6913" width="48.42578125" style="59" customWidth="1"/>
    <col min="6914" max="6914" width="33.7109375" style="59" customWidth="1"/>
    <col min="6915" max="6915" width="9.140625" style="59"/>
    <col min="6916" max="6916" width="13.7109375" style="59" bestFit="1" customWidth="1"/>
    <col min="6917" max="7167" width="9.140625" style="59"/>
    <col min="7168" max="7168" width="5.28515625" style="59" customWidth="1"/>
    <col min="7169" max="7169" width="48.42578125" style="59" customWidth="1"/>
    <col min="7170" max="7170" width="33.7109375" style="59" customWidth="1"/>
    <col min="7171" max="7171" width="9.140625" style="59"/>
    <col min="7172" max="7172" width="13.7109375" style="59" bestFit="1" customWidth="1"/>
    <col min="7173" max="7423" width="9.140625" style="59"/>
    <col min="7424" max="7424" width="5.28515625" style="59" customWidth="1"/>
    <col min="7425" max="7425" width="48.42578125" style="59" customWidth="1"/>
    <col min="7426" max="7426" width="33.7109375" style="59" customWidth="1"/>
    <col min="7427" max="7427" width="9.140625" style="59"/>
    <col min="7428" max="7428" width="13.7109375" style="59" bestFit="1" customWidth="1"/>
    <col min="7429" max="7679" width="9.140625" style="59"/>
    <col min="7680" max="7680" width="5.28515625" style="59" customWidth="1"/>
    <col min="7681" max="7681" width="48.42578125" style="59" customWidth="1"/>
    <col min="7682" max="7682" width="33.7109375" style="59" customWidth="1"/>
    <col min="7683" max="7683" width="9.140625" style="59"/>
    <col min="7684" max="7684" width="13.7109375" style="59" bestFit="1" customWidth="1"/>
    <col min="7685" max="7935" width="9.140625" style="59"/>
    <col min="7936" max="7936" width="5.28515625" style="59" customWidth="1"/>
    <col min="7937" max="7937" width="48.42578125" style="59" customWidth="1"/>
    <col min="7938" max="7938" width="33.7109375" style="59" customWidth="1"/>
    <col min="7939" max="7939" width="9.140625" style="59"/>
    <col min="7940" max="7940" width="13.7109375" style="59" bestFit="1" customWidth="1"/>
    <col min="7941" max="8191" width="9.140625" style="59"/>
    <col min="8192" max="8192" width="5.28515625" style="59" customWidth="1"/>
    <col min="8193" max="8193" width="48.42578125" style="59" customWidth="1"/>
    <col min="8194" max="8194" width="33.7109375" style="59" customWidth="1"/>
    <col min="8195" max="8195" width="9.140625" style="59"/>
    <col min="8196" max="8196" width="13.7109375" style="59" bestFit="1" customWidth="1"/>
    <col min="8197" max="8447" width="9.140625" style="59"/>
    <col min="8448" max="8448" width="5.28515625" style="59" customWidth="1"/>
    <col min="8449" max="8449" width="48.42578125" style="59" customWidth="1"/>
    <col min="8450" max="8450" width="33.7109375" style="59" customWidth="1"/>
    <col min="8451" max="8451" width="9.140625" style="59"/>
    <col min="8452" max="8452" width="13.7109375" style="59" bestFit="1" customWidth="1"/>
    <col min="8453" max="8703" width="9.140625" style="59"/>
    <col min="8704" max="8704" width="5.28515625" style="59" customWidth="1"/>
    <col min="8705" max="8705" width="48.42578125" style="59" customWidth="1"/>
    <col min="8706" max="8706" width="33.7109375" style="59" customWidth="1"/>
    <col min="8707" max="8707" width="9.140625" style="59"/>
    <col min="8708" max="8708" width="13.7109375" style="59" bestFit="1" customWidth="1"/>
    <col min="8709" max="8959" width="9.140625" style="59"/>
    <col min="8960" max="8960" width="5.28515625" style="59" customWidth="1"/>
    <col min="8961" max="8961" width="48.42578125" style="59" customWidth="1"/>
    <col min="8962" max="8962" width="33.7109375" style="59" customWidth="1"/>
    <col min="8963" max="8963" width="9.140625" style="59"/>
    <col min="8964" max="8964" width="13.7109375" style="59" bestFit="1" customWidth="1"/>
    <col min="8965" max="9215" width="9.140625" style="59"/>
    <col min="9216" max="9216" width="5.28515625" style="59" customWidth="1"/>
    <col min="9217" max="9217" width="48.42578125" style="59" customWidth="1"/>
    <col min="9218" max="9218" width="33.7109375" style="59" customWidth="1"/>
    <col min="9219" max="9219" width="9.140625" style="59"/>
    <col min="9220" max="9220" width="13.7109375" style="59" bestFit="1" customWidth="1"/>
    <col min="9221" max="9471" width="9.140625" style="59"/>
    <col min="9472" max="9472" width="5.28515625" style="59" customWidth="1"/>
    <col min="9473" max="9473" width="48.42578125" style="59" customWidth="1"/>
    <col min="9474" max="9474" width="33.7109375" style="59" customWidth="1"/>
    <col min="9475" max="9475" width="9.140625" style="59"/>
    <col min="9476" max="9476" width="13.7109375" style="59" bestFit="1" customWidth="1"/>
    <col min="9477" max="9727" width="9.140625" style="59"/>
    <col min="9728" max="9728" width="5.28515625" style="59" customWidth="1"/>
    <col min="9729" max="9729" width="48.42578125" style="59" customWidth="1"/>
    <col min="9730" max="9730" width="33.7109375" style="59" customWidth="1"/>
    <col min="9731" max="9731" width="9.140625" style="59"/>
    <col min="9732" max="9732" width="13.7109375" style="59" bestFit="1" customWidth="1"/>
    <col min="9733" max="9983" width="9.140625" style="59"/>
    <col min="9984" max="9984" width="5.28515625" style="59" customWidth="1"/>
    <col min="9985" max="9985" width="48.42578125" style="59" customWidth="1"/>
    <col min="9986" max="9986" width="33.7109375" style="59" customWidth="1"/>
    <col min="9987" max="9987" width="9.140625" style="59"/>
    <col min="9988" max="9988" width="13.7109375" style="59" bestFit="1" customWidth="1"/>
    <col min="9989" max="10239" width="9.140625" style="59"/>
    <col min="10240" max="10240" width="5.28515625" style="59" customWidth="1"/>
    <col min="10241" max="10241" width="48.42578125" style="59" customWidth="1"/>
    <col min="10242" max="10242" width="33.7109375" style="59" customWidth="1"/>
    <col min="10243" max="10243" width="9.140625" style="59"/>
    <col min="10244" max="10244" width="13.7109375" style="59" bestFit="1" customWidth="1"/>
    <col min="10245" max="10495" width="9.140625" style="59"/>
    <col min="10496" max="10496" width="5.28515625" style="59" customWidth="1"/>
    <col min="10497" max="10497" width="48.42578125" style="59" customWidth="1"/>
    <col min="10498" max="10498" width="33.7109375" style="59" customWidth="1"/>
    <col min="10499" max="10499" width="9.140625" style="59"/>
    <col min="10500" max="10500" width="13.7109375" style="59" bestFit="1" customWidth="1"/>
    <col min="10501" max="10751" width="9.140625" style="59"/>
    <col min="10752" max="10752" width="5.28515625" style="59" customWidth="1"/>
    <col min="10753" max="10753" width="48.42578125" style="59" customWidth="1"/>
    <col min="10754" max="10754" width="33.7109375" style="59" customWidth="1"/>
    <col min="10755" max="10755" width="9.140625" style="59"/>
    <col min="10756" max="10756" width="13.7109375" style="59" bestFit="1" customWidth="1"/>
    <col min="10757" max="11007" width="9.140625" style="59"/>
    <col min="11008" max="11008" width="5.28515625" style="59" customWidth="1"/>
    <col min="11009" max="11009" width="48.42578125" style="59" customWidth="1"/>
    <col min="11010" max="11010" width="33.7109375" style="59" customWidth="1"/>
    <col min="11011" max="11011" width="9.140625" style="59"/>
    <col min="11012" max="11012" width="13.7109375" style="59" bestFit="1" customWidth="1"/>
    <col min="11013" max="11263" width="9.140625" style="59"/>
    <col min="11264" max="11264" width="5.28515625" style="59" customWidth="1"/>
    <col min="11265" max="11265" width="48.42578125" style="59" customWidth="1"/>
    <col min="11266" max="11266" width="33.7109375" style="59" customWidth="1"/>
    <col min="11267" max="11267" width="9.140625" style="59"/>
    <col min="11268" max="11268" width="13.7109375" style="59" bestFit="1" customWidth="1"/>
    <col min="11269" max="11519" width="9.140625" style="59"/>
    <col min="11520" max="11520" width="5.28515625" style="59" customWidth="1"/>
    <col min="11521" max="11521" width="48.42578125" style="59" customWidth="1"/>
    <col min="11522" max="11522" width="33.7109375" style="59" customWidth="1"/>
    <col min="11523" max="11523" width="9.140625" style="59"/>
    <col min="11524" max="11524" width="13.7109375" style="59" bestFit="1" customWidth="1"/>
    <col min="11525" max="11775" width="9.140625" style="59"/>
    <col min="11776" max="11776" width="5.28515625" style="59" customWidth="1"/>
    <col min="11777" max="11777" width="48.42578125" style="59" customWidth="1"/>
    <col min="11778" max="11778" width="33.7109375" style="59" customWidth="1"/>
    <col min="11779" max="11779" width="9.140625" style="59"/>
    <col min="11780" max="11780" width="13.7109375" style="59" bestFit="1" customWidth="1"/>
    <col min="11781" max="12031" width="9.140625" style="59"/>
    <col min="12032" max="12032" width="5.28515625" style="59" customWidth="1"/>
    <col min="12033" max="12033" width="48.42578125" style="59" customWidth="1"/>
    <col min="12034" max="12034" width="33.7109375" style="59" customWidth="1"/>
    <col min="12035" max="12035" width="9.140625" style="59"/>
    <col min="12036" max="12036" width="13.7109375" style="59" bestFit="1" customWidth="1"/>
    <col min="12037" max="12287" width="9.140625" style="59"/>
    <col min="12288" max="12288" width="5.28515625" style="59" customWidth="1"/>
    <col min="12289" max="12289" width="48.42578125" style="59" customWidth="1"/>
    <col min="12290" max="12290" width="33.7109375" style="59" customWidth="1"/>
    <col min="12291" max="12291" width="9.140625" style="59"/>
    <col min="12292" max="12292" width="13.7109375" style="59" bestFit="1" customWidth="1"/>
    <col min="12293" max="12543" width="9.140625" style="59"/>
    <col min="12544" max="12544" width="5.28515625" style="59" customWidth="1"/>
    <col min="12545" max="12545" width="48.42578125" style="59" customWidth="1"/>
    <col min="12546" max="12546" width="33.7109375" style="59" customWidth="1"/>
    <col min="12547" max="12547" width="9.140625" style="59"/>
    <col min="12548" max="12548" width="13.7109375" style="59" bestFit="1" customWidth="1"/>
    <col min="12549" max="12799" width="9.140625" style="59"/>
    <col min="12800" max="12800" width="5.28515625" style="59" customWidth="1"/>
    <col min="12801" max="12801" width="48.42578125" style="59" customWidth="1"/>
    <col min="12802" max="12802" width="33.7109375" style="59" customWidth="1"/>
    <col min="12803" max="12803" width="9.140625" style="59"/>
    <col min="12804" max="12804" width="13.7109375" style="59" bestFit="1" customWidth="1"/>
    <col min="12805" max="13055" width="9.140625" style="59"/>
    <col min="13056" max="13056" width="5.28515625" style="59" customWidth="1"/>
    <col min="13057" max="13057" width="48.42578125" style="59" customWidth="1"/>
    <col min="13058" max="13058" width="33.7109375" style="59" customWidth="1"/>
    <col min="13059" max="13059" width="9.140625" style="59"/>
    <col min="13060" max="13060" width="13.7109375" style="59" bestFit="1" customWidth="1"/>
    <col min="13061" max="13311" width="9.140625" style="59"/>
    <col min="13312" max="13312" width="5.28515625" style="59" customWidth="1"/>
    <col min="13313" max="13313" width="48.42578125" style="59" customWidth="1"/>
    <col min="13314" max="13314" width="33.7109375" style="59" customWidth="1"/>
    <col min="13315" max="13315" width="9.140625" style="59"/>
    <col min="13316" max="13316" width="13.7109375" style="59" bestFit="1" customWidth="1"/>
    <col min="13317" max="13567" width="9.140625" style="59"/>
    <col min="13568" max="13568" width="5.28515625" style="59" customWidth="1"/>
    <col min="13569" max="13569" width="48.42578125" style="59" customWidth="1"/>
    <col min="13570" max="13570" width="33.7109375" style="59" customWidth="1"/>
    <col min="13571" max="13571" width="9.140625" style="59"/>
    <col min="13572" max="13572" width="13.7109375" style="59" bestFit="1" customWidth="1"/>
    <col min="13573" max="13823" width="9.140625" style="59"/>
    <col min="13824" max="13824" width="5.28515625" style="59" customWidth="1"/>
    <col min="13825" max="13825" width="48.42578125" style="59" customWidth="1"/>
    <col min="13826" max="13826" width="33.7109375" style="59" customWidth="1"/>
    <col min="13827" max="13827" width="9.140625" style="59"/>
    <col min="13828" max="13828" width="13.7109375" style="59" bestFit="1" customWidth="1"/>
    <col min="13829" max="14079" width="9.140625" style="59"/>
    <col min="14080" max="14080" width="5.28515625" style="59" customWidth="1"/>
    <col min="14081" max="14081" width="48.42578125" style="59" customWidth="1"/>
    <col min="14082" max="14082" width="33.7109375" style="59" customWidth="1"/>
    <col min="14083" max="14083" width="9.140625" style="59"/>
    <col min="14084" max="14084" width="13.7109375" style="59" bestFit="1" customWidth="1"/>
    <col min="14085" max="14335" width="9.140625" style="59"/>
    <col min="14336" max="14336" width="5.28515625" style="59" customWidth="1"/>
    <col min="14337" max="14337" width="48.42578125" style="59" customWidth="1"/>
    <col min="14338" max="14338" width="33.7109375" style="59" customWidth="1"/>
    <col min="14339" max="14339" width="9.140625" style="59"/>
    <col min="14340" max="14340" width="13.7109375" style="59" bestFit="1" customWidth="1"/>
    <col min="14341" max="14591" width="9.140625" style="59"/>
    <col min="14592" max="14592" width="5.28515625" style="59" customWidth="1"/>
    <col min="14593" max="14593" width="48.42578125" style="59" customWidth="1"/>
    <col min="14594" max="14594" width="33.7109375" style="59" customWidth="1"/>
    <col min="14595" max="14595" width="9.140625" style="59"/>
    <col min="14596" max="14596" width="13.7109375" style="59" bestFit="1" customWidth="1"/>
    <col min="14597" max="14847" width="9.140625" style="59"/>
    <col min="14848" max="14848" width="5.28515625" style="59" customWidth="1"/>
    <col min="14849" max="14849" width="48.42578125" style="59" customWidth="1"/>
    <col min="14850" max="14850" width="33.7109375" style="59" customWidth="1"/>
    <col min="14851" max="14851" width="9.140625" style="59"/>
    <col min="14852" max="14852" width="13.7109375" style="59" bestFit="1" customWidth="1"/>
    <col min="14853" max="15103" width="9.140625" style="59"/>
    <col min="15104" max="15104" width="5.28515625" style="59" customWidth="1"/>
    <col min="15105" max="15105" width="48.42578125" style="59" customWidth="1"/>
    <col min="15106" max="15106" width="33.7109375" style="59" customWidth="1"/>
    <col min="15107" max="15107" width="9.140625" style="59"/>
    <col min="15108" max="15108" width="13.7109375" style="59" bestFit="1" customWidth="1"/>
    <col min="15109" max="15359" width="9.140625" style="59"/>
    <col min="15360" max="15360" width="5.28515625" style="59" customWidth="1"/>
    <col min="15361" max="15361" width="48.42578125" style="59" customWidth="1"/>
    <col min="15362" max="15362" width="33.7109375" style="59" customWidth="1"/>
    <col min="15363" max="15363" width="9.140625" style="59"/>
    <col min="15364" max="15364" width="13.7109375" style="59" bestFit="1" customWidth="1"/>
    <col min="15365" max="15615" width="9.140625" style="59"/>
    <col min="15616" max="15616" width="5.28515625" style="59" customWidth="1"/>
    <col min="15617" max="15617" width="48.42578125" style="59" customWidth="1"/>
    <col min="15618" max="15618" width="33.7109375" style="59" customWidth="1"/>
    <col min="15619" max="15619" width="9.140625" style="59"/>
    <col min="15620" max="15620" width="13.7109375" style="59" bestFit="1" customWidth="1"/>
    <col min="15621" max="15871" width="9.140625" style="59"/>
    <col min="15872" max="15872" width="5.28515625" style="59" customWidth="1"/>
    <col min="15873" max="15873" width="48.42578125" style="59" customWidth="1"/>
    <col min="15874" max="15874" width="33.7109375" style="59" customWidth="1"/>
    <col min="15875" max="15875" width="9.140625" style="59"/>
    <col min="15876" max="15876" width="13.7109375" style="59" bestFit="1" customWidth="1"/>
    <col min="15877" max="16127" width="9.140625" style="59"/>
    <col min="16128" max="16128" width="5.28515625" style="59" customWidth="1"/>
    <col min="16129" max="16129" width="48.42578125" style="59" customWidth="1"/>
    <col min="16130" max="16130" width="33.7109375" style="59" customWidth="1"/>
    <col min="16131" max="16131" width="9.140625" style="59"/>
    <col min="16132" max="16132" width="13.7109375" style="59" bestFit="1" customWidth="1"/>
    <col min="16133" max="16384" width="9.140625" style="59"/>
  </cols>
  <sheetData>
    <row r="1" spans="1:107" ht="15.75" customHeight="1" x14ac:dyDescent="0.25">
      <c r="A1" s="178"/>
      <c r="B1" s="178"/>
      <c r="C1" s="178"/>
      <c r="D1" s="178"/>
      <c r="E1" s="178"/>
      <c r="F1" s="178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107" x14ac:dyDescent="0.25">
      <c r="A2" s="177"/>
      <c r="B2" s="177"/>
      <c r="C2" s="177"/>
      <c r="D2" s="177"/>
      <c r="E2" s="177"/>
      <c r="F2" s="177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</row>
    <row r="3" spans="1:107" x14ac:dyDescent="0.25">
      <c r="A3" s="178"/>
      <c r="B3" s="178"/>
      <c r="C3" s="178"/>
      <c r="D3" s="178"/>
      <c r="E3" s="178"/>
      <c r="F3" s="178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</row>
    <row r="4" spans="1:107" x14ac:dyDescent="0.25">
      <c r="A4" s="178" t="s">
        <v>158</v>
      </c>
      <c r="B4" s="178"/>
      <c r="C4" s="178"/>
      <c r="D4" s="178"/>
      <c r="E4" s="178"/>
      <c r="F4" s="178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</row>
    <row r="5" spans="1:107" x14ac:dyDescent="0.25">
      <c r="A5" s="177" t="s">
        <v>157</v>
      </c>
      <c r="B5" s="177"/>
      <c r="C5" s="177"/>
      <c r="D5" s="177"/>
      <c r="E5" s="177"/>
      <c r="F5" s="177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</row>
    <row r="6" spans="1:107" x14ac:dyDescent="0.25">
      <c r="A6" s="178" t="s">
        <v>159</v>
      </c>
      <c r="B6" s="178"/>
      <c r="C6" s="178"/>
      <c r="D6" s="178"/>
      <c r="E6" s="178"/>
      <c r="F6" s="178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</row>
    <row r="7" spans="1:107" x14ac:dyDescent="0.25">
      <c r="A7" s="49"/>
      <c r="B7" s="49"/>
      <c r="C7" s="49"/>
      <c r="D7" s="49"/>
      <c r="E7" s="49"/>
      <c r="F7" s="49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</row>
    <row r="8" spans="1:107" x14ac:dyDescent="0.25">
      <c r="A8" s="49"/>
      <c r="B8" s="49"/>
      <c r="C8" s="49"/>
      <c r="D8" s="49"/>
      <c r="E8" s="49"/>
      <c r="F8" s="4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</row>
    <row r="9" spans="1:107" x14ac:dyDescent="0.25">
      <c r="A9" s="178"/>
      <c r="B9" s="178"/>
      <c r="C9" s="178"/>
      <c r="D9" s="178"/>
      <c r="E9" s="178"/>
      <c r="F9" s="178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</row>
    <row r="10" spans="1:107" x14ac:dyDescent="0.25">
      <c r="A10" s="178"/>
      <c r="B10" s="178"/>
      <c r="C10" s="178"/>
      <c r="D10" s="178"/>
      <c r="E10" s="178"/>
      <c r="F10" s="178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</row>
    <row r="11" spans="1:107" x14ac:dyDescent="0.25">
      <c r="A11" s="178"/>
      <c r="B11" s="178"/>
      <c r="C11" s="178"/>
      <c r="D11" s="178"/>
      <c r="E11" s="178"/>
      <c r="F11" s="178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107" x14ac:dyDescent="0.25">
      <c r="A12" s="61"/>
      <c r="B12" s="61"/>
      <c r="C12" s="61"/>
      <c r="D12" s="61"/>
      <c r="E12" s="61"/>
      <c r="F12" s="61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107" x14ac:dyDescent="0.25">
      <c r="A13" s="62"/>
      <c r="B13" s="62"/>
      <c r="C13" s="84"/>
      <c r="D13" s="50"/>
      <c r="E13" s="50"/>
      <c r="F13" s="5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107" ht="15" customHeight="1" x14ac:dyDescent="0.25">
      <c r="A14" s="60"/>
      <c r="B14" s="51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</row>
    <row r="15" spans="1:107" x14ac:dyDescent="0.2">
      <c r="A15" s="60"/>
      <c r="B15" s="51"/>
      <c r="C15" s="63"/>
      <c r="D15" s="79"/>
      <c r="E15" s="80"/>
      <c r="F15" s="49"/>
      <c r="G15" s="49"/>
      <c r="H15" s="64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</row>
    <row r="16" spans="1:107" s="10" customFormat="1" x14ac:dyDescent="0.25">
      <c r="A16" s="178" t="s">
        <v>160</v>
      </c>
      <c r="B16" s="178"/>
      <c r="C16" s="178"/>
      <c r="D16" s="178"/>
      <c r="E16" s="178"/>
      <c r="F16" s="178"/>
      <c r="G16" s="195"/>
      <c r="H16" s="65"/>
      <c r="I16" s="66"/>
      <c r="J16" s="66"/>
      <c r="K16" s="66"/>
      <c r="L16" s="66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</row>
    <row r="17" spans="1:107" s="5" customFormat="1" x14ac:dyDescent="0.25">
      <c r="A17" s="178" t="s">
        <v>166</v>
      </c>
      <c r="B17" s="178"/>
      <c r="C17" s="178"/>
      <c r="D17" s="178"/>
      <c r="E17" s="178"/>
      <c r="F17" s="178"/>
      <c r="G17" s="195"/>
      <c r="H17" s="65"/>
      <c r="I17" s="64"/>
      <c r="J17" s="66"/>
      <c r="K17" s="66"/>
      <c r="L17" s="66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</row>
    <row r="18" spans="1:107" s="5" customFormat="1" x14ac:dyDescent="0.25">
      <c r="A18" s="178" t="s">
        <v>161</v>
      </c>
      <c r="B18" s="178"/>
      <c r="C18" s="178"/>
      <c r="D18" s="178"/>
      <c r="E18" s="178"/>
      <c r="F18" s="178"/>
      <c r="G18" s="195"/>
      <c r="H18" s="65"/>
      <c r="I18" s="67"/>
      <c r="J18" s="66"/>
      <c r="K18" s="66"/>
      <c r="L18" s="66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</row>
    <row r="19" spans="1:107" x14ac:dyDescent="0.2">
      <c r="A19" s="60"/>
      <c r="B19" s="51"/>
      <c r="C19" s="81"/>
      <c r="D19" s="81"/>
      <c r="E19" s="81"/>
      <c r="F19" s="63"/>
      <c r="G19" s="56"/>
      <c r="H19" s="64"/>
      <c r="I19" s="66"/>
      <c r="J19" s="66"/>
      <c r="K19" s="66"/>
      <c r="L19" s="66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</row>
    <row r="20" spans="1:107" ht="15" x14ac:dyDescent="0.25">
      <c r="A20" s="60"/>
      <c r="B20" s="55"/>
      <c r="C20" s="193"/>
      <c r="D20" s="81"/>
      <c r="E20" s="81"/>
      <c r="F20" s="63"/>
      <c r="G20" s="63"/>
      <c r="H20" s="64"/>
      <c r="I20" s="65"/>
      <c r="J20" s="67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</row>
    <row r="21" spans="1:107" x14ac:dyDescent="0.2">
      <c r="A21" s="60"/>
      <c r="B21" s="51"/>
      <c r="C21" s="63"/>
      <c r="D21" s="79"/>
      <c r="E21" s="82"/>
      <c r="F21" s="63"/>
      <c r="G21" s="63"/>
      <c r="H21" s="64"/>
      <c r="I21" s="63"/>
      <c r="J21" s="67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</row>
    <row r="22" spans="1:107" x14ac:dyDescent="0.2">
      <c r="A22" s="60"/>
      <c r="B22" s="52"/>
      <c r="C22" s="192">
        <v>2025</v>
      </c>
      <c r="D22" s="79"/>
      <c r="E22" s="79"/>
      <c r="F22" s="63"/>
      <c r="G22" s="63"/>
      <c r="H22" s="63"/>
      <c r="I22" s="66"/>
      <c r="J22" s="66"/>
      <c r="K22" s="66"/>
      <c r="L22" s="66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</row>
    <row r="23" spans="1:107" x14ac:dyDescent="0.2">
      <c r="A23" s="60"/>
      <c r="B23" s="51" t="s">
        <v>19</v>
      </c>
      <c r="C23" s="81"/>
      <c r="D23" s="81"/>
      <c r="E23" s="81"/>
      <c r="F23" s="63"/>
      <c r="G23" s="63"/>
      <c r="H23" s="64"/>
      <c r="I23" s="66"/>
      <c r="J23" s="64"/>
      <c r="K23" s="66"/>
      <c r="L23" s="66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</row>
    <row r="24" spans="1:107" x14ac:dyDescent="0.2">
      <c r="A24" s="60"/>
      <c r="B24" s="51" t="s">
        <v>20</v>
      </c>
      <c r="C24" s="56"/>
      <c r="D24" s="81"/>
      <c r="E24" s="81"/>
      <c r="F24" s="63"/>
      <c r="G24" s="63"/>
      <c r="H24" s="64"/>
      <c r="I24" s="68"/>
      <c r="J24" s="68"/>
      <c r="K24" s="68"/>
      <c r="L24" s="68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</row>
    <row r="25" spans="1:107" ht="15" x14ac:dyDescent="0.2">
      <c r="A25" s="60"/>
      <c r="B25" s="52" t="s">
        <v>21</v>
      </c>
      <c r="C25" s="196">
        <v>79212518.790000007</v>
      </c>
      <c r="D25" s="81"/>
      <c r="E25" s="81"/>
      <c r="F25" s="63"/>
      <c r="G25" s="63"/>
      <c r="H25" s="64"/>
      <c r="I25" s="66"/>
      <c r="J25" s="63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</row>
    <row r="26" spans="1:107" x14ac:dyDescent="0.2">
      <c r="A26" s="60"/>
      <c r="B26" s="52" t="s">
        <v>22</v>
      </c>
      <c r="C26" s="190">
        <v>303911000.60000002</v>
      </c>
      <c r="D26" s="81"/>
      <c r="E26" s="81"/>
      <c r="F26" s="63"/>
      <c r="G26" s="60"/>
      <c r="H26" s="64"/>
      <c r="I26" s="68"/>
      <c r="J26" s="64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</row>
    <row r="27" spans="1:107" x14ac:dyDescent="0.2">
      <c r="A27" s="60"/>
      <c r="B27" s="52" t="s">
        <v>23</v>
      </c>
      <c r="C27" s="189">
        <v>149014804.00999999</v>
      </c>
      <c r="D27" s="79"/>
      <c r="E27" s="82"/>
      <c r="F27" s="63"/>
      <c r="G27" s="63"/>
      <c r="H27" s="64"/>
      <c r="I27" s="68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</row>
    <row r="28" spans="1:107" x14ac:dyDescent="0.2">
      <c r="A28" s="60"/>
      <c r="B28" s="52" t="s">
        <v>24</v>
      </c>
      <c r="C28" s="191">
        <v>595146.07999999996</v>
      </c>
      <c r="D28" s="79"/>
      <c r="E28" s="82"/>
      <c r="F28" s="63"/>
      <c r="G28" s="63"/>
      <c r="H28" s="64"/>
      <c r="I28" s="68"/>
      <c r="J28" s="64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</row>
    <row r="29" spans="1:107" x14ac:dyDescent="0.2">
      <c r="A29" s="60"/>
      <c r="B29" s="51" t="s">
        <v>25</v>
      </c>
      <c r="C29" s="54">
        <f>SUM(C25:C28)</f>
        <v>532733469.48000002</v>
      </c>
      <c r="D29" s="79"/>
      <c r="E29" s="79"/>
      <c r="F29" s="63"/>
      <c r="G29" s="63"/>
      <c r="H29" s="64"/>
      <c r="I29" s="68"/>
      <c r="J29" s="6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</row>
    <row r="30" spans="1:107" x14ac:dyDescent="0.2">
      <c r="A30" s="60"/>
      <c r="B30" s="52"/>
      <c r="C30" s="189"/>
      <c r="D30" s="79"/>
      <c r="E30" s="79"/>
      <c r="F30" s="63"/>
      <c r="G30" s="64"/>
      <c r="H30" s="65"/>
      <c r="I30" s="64"/>
      <c r="J30" s="64"/>
      <c r="K30" s="64"/>
      <c r="L30" s="64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</row>
    <row r="31" spans="1:107" x14ac:dyDescent="0.2">
      <c r="A31" s="60"/>
      <c r="B31" s="51" t="s">
        <v>26</v>
      </c>
      <c r="C31" s="63"/>
      <c r="D31" s="79"/>
      <c r="E31" s="79"/>
      <c r="F31" s="63"/>
      <c r="G31" s="64"/>
      <c r="H31" s="64"/>
      <c r="I31" s="66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</row>
    <row r="32" spans="1:107" x14ac:dyDescent="0.2">
      <c r="A32" s="60"/>
      <c r="B32" s="52" t="s">
        <v>27</v>
      </c>
      <c r="C32" s="191">
        <v>98258948.450000107</v>
      </c>
      <c r="D32" s="79"/>
      <c r="E32" s="79"/>
      <c r="F32" s="63"/>
      <c r="G32" s="64"/>
      <c r="H32" s="64"/>
      <c r="I32" s="66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</row>
    <row r="33" spans="1:78" x14ac:dyDescent="0.2">
      <c r="A33" s="60"/>
      <c r="B33" s="51"/>
      <c r="C33" s="54">
        <f>C32</f>
        <v>98258948.450000107</v>
      </c>
      <c r="D33" s="81"/>
      <c r="E33" s="81"/>
      <c r="F33" s="63"/>
      <c r="G33" s="197"/>
      <c r="H33" s="64"/>
      <c r="I33" s="66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</row>
    <row r="34" spans="1:78" ht="15" x14ac:dyDescent="0.25">
      <c r="A34" s="60"/>
      <c r="B34" s="55"/>
      <c r="C34" s="81"/>
      <c r="D34" s="81"/>
      <c r="E34" s="81"/>
      <c r="F34" s="63"/>
      <c r="G34" s="65"/>
      <c r="H34" s="64"/>
      <c r="I34" s="6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</row>
    <row r="35" spans="1:78" ht="13.5" thickBot="1" x14ac:dyDescent="0.25">
      <c r="A35" s="60"/>
      <c r="B35" s="51" t="s">
        <v>28</v>
      </c>
      <c r="C35" s="57">
        <f>C29+C33</f>
        <v>630992417.93000007</v>
      </c>
      <c r="D35" s="81"/>
      <c r="E35" s="81"/>
      <c r="F35" s="63"/>
      <c r="G35" s="63"/>
      <c r="H35" s="64"/>
      <c r="I35" s="68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</row>
    <row r="36" spans="1:78" ht="13.5" thickTop="1" x14ac:dyDescent="0.2">
      <c r="A36" s="60"/>
      <c r="B36" s="51"/>
      <c r="C36" s="56"/>
      <c r="D36" s="81"/>
      <c r="E36" s="81"/>
      <c r="F36" s="63"/>
      <c r="G36" s="63"/>
      <c r="H36" s="64"/>
      <c r="I36" s="64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</row>
    <row r="37" spans="1:78" ht="15" x14ac:dyDescent="0.25">
      <c r="A37" s="60"/>
      <c r="B37" s="185"/>
      <c r="C37" s="81"/>
      <c r="D37" s="81"/>
      <c r="E37" s="82"/>
      <c r="F37" s="63"/>
      <c r="G37" s="64"/>
      <c r="H37" s="64"/>
      <c r="I37" s="64"/>
      <c r="J37" s="64"/>
      <c r="K37" s="64"/>
      <c r="L37" s="64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</row>
    <row r="38" spans="1:78" x14ac:dyDescent="0.2">
      <c r="A38" s="60"/>
      <c r="B38" s="51" t="s">
        <v>29</v>
      </c>
      <c r="C38" s="79"/>
      <c r="D38" s="79"/>
      <c r="E38" s="79"/>
      <c r="F38" s="63"/>
      <c r="G38" s="63"/>
      <c r="H38" s="64"/>
      <c r="I38" s="66"/>
      <c r="J38" s="66"/>
      <c r="K38" s="66"/>
      <c r="L38" s="66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</row>
    <row r="39" spans="1:78" x14ac:dyDescent="0.2">
      <c r="A39" s="60"/>
      <c r="B39" s="51" t="s">
        <v>30</v>
      </c>
      <c r="C39" s="83"/>
      <c r="D39" s="83"/>
      <c r="E39" s="83"/>
      <c r="F39" s="63"/>
      <c r="G39" s="63"/>
      <c r="H39" s="64"/>
      <c r="I39" s="64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</row>
    <row r="40" spans="1:78" x14ac:dyDescent="0.2">
      <c r="A40" s="60"/>
      <c r="B40" s="52" t="s">
        <v>31</v>
      </c>
      <c r="C40" s="63">
        <v>0</v>
      </c>
      <c r="D40" s="83"/>
      <c r="E40" s="83"/>
      <c r="F40" s="63"/>
      <c r="G40" s="63"/>
      <c r="H40" s="64"/>
      <c r="I40" s="66"/>
      <c r="J40" s="66"/>
      <c r="K40" s="66"/>
      <c r="L40" s="66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</row>
    <row r="41" spans="1:78" x14ac:dyDescent="0.2">
      <c r="A41" s="60"/>
      <c r="B41" s="52" t="s">
        <v>32</v>
      </c>
      <c r="C41" s="53">
        <v>234858002.43000001</v>
      </c>
      <c r="D41" s="81"/>
      <c r="E41" s="81"/>
      <c r="F41" s="63"/>
      <c r="G41" s="63"/>
      <c r="H41" s="64"/>
      <c r="I41" s="64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</row>
    <row r="42" spans="1:78" x14ac:dyDescent="0.2">
      <c r="A42" s="60"/>
      <c r="B42" s="52" t="s">
        <v>33</v>
      </c>
      <c r="C42" s="53">
        <v>32931408.670000002</v>
      </c>
      <c r="D42" s="81"/>
      <c r="E42" s="81"/>
      <c r="F42" s="63"/>
      <c r="G42" s="64"/>
      <c r="H42" s="64"/>
      <c r="I42" s="64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</row>
    <row r="43" spans="1:78" x14ac:dyDescent="0.2">
      <c r="A43" s="60"/>
      <c r="B43" s="52" t="s">
        <v>34</v>
      </c>
      <c r="C43" s="63">
        <v>0</v>
      </c>
      <c r="D43" s="81"/>
      <c r="E43" s="81"/>
      <c r="F43" s="63"/>
      <c r="G43" s="65"/>
      <c r="H43" s="64"/>
      <c r="I43" s="64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</row>
    <row r="44" spans="1:78" ht="14.25" customHeight="1" x14ac:dyDescent="0.25">
      <c r="A44" s="60"/>
      <c r="B44" s="51" t="s">
        <v>35</v>
      </c>
      <c r="C44" s="186">
        <f>SUM(C40:C43)</f>
        <v>267789411.10000002</v>
      </c>
      <c r="D44" s="70"/>
      <c r="E44" s="60"/>
      <c r="F44" s="64"/>
      <c r="G44" s="64"/>
      <c r="H44" s="66"/>
      <c r="I44" s="64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</row>
    <row r="45" spans="1:78" ht="14.25" customHeight="1" x14ac:dyDescent="0.25">
      <c r="A45" s="60"/>
      <c r="B45" s="51"/>
      <c r="C45" s="187"/>
      <c r="D45" s="70"/>
      <c r="E45" s="60"/>
      <c r="F45" s="64"/>
      <c r="G45" s="64"/>
      <c r="H45" s="66"/>
      <c r="I45" s="64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</row>
    <row r="46" spans="1:78" ht="13.5" thickBot="1" x14ac:dyDescent="0.3">
      <c r="A46" s="75"/>
      <c r="B46" s="51" t="s">
        <v>36</v>
      </c>
      <c r="C46" s="188">
        <f>C44</f>
        <v>267789411.10000002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</row>
    <row r="47" spans="1:78" ht="13.5" thickTop="1" x14ac:dyDescent="0.25">
      <c r="A47" s="75"/>
      <c r="B47" s="5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</row>
    <row r="48" spans="1:78" ht="15" x14ac:dyDescent="0.25">
      <c r="A48" s="75"/>
      <c r="B48" s="58" t="s">
        <v>37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</row>
    <row r="49" spans="1:78" x14ac:dyDescent="0.2">
      <c r="A49" s="75"/>
      <c r="B49" s="52" t="s">
        <v>38</v>
      </c>
      <c r="C49" s="63">
        <v>534638142.77999997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</row>
    <row r="50" spans="1:78" x14ac:dyDescent="0.25">
      <c r="A50" s="75"/>
      <c r="B50" s="52" t="s">
        <v>39</v>
      </c>
      <c r="C50" s="64">
        <v>28490756.9229999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</row>
    <row r="51" spans="1:78" ht="16.5" customHeight="1" x14ac:dyDescent="0.25">
      <c r="A51" s="75"/>
      <c r="B51" s="52" t="s">
        <v>40</v>
      </c>
      <c r="C51" s="183">
        <v>-199925892.86199999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</row>
    <row r="52" spans="1:78" ht="16.5" customHeight="1" x14ac:dyDescent="0.25">
      <c r="A52" s="75"/>
      <c r="B52" s="52"/>
      <c r="C52" s="184">
        <f>SUM(C49:C51)</f>
        <v>363203006.84099984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</row>
    <row r="53" spans="1:78" ht="16.5" customHeight="1" x14ac:dyDescent="0.25">
      <c r="A53" s="75"/>
      <c r="B53" s="52"/>
      <c r="C53" s="19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</row>
    <row r="54" spans="1:78" ht="16.5" customHeight="1" thickBot="1" x14ac:dyDescent="0.3">
      <c r="A54" s="75"/>
      <c r="B54" s="51" t="s">
        <v>42</v>
      </c>
      <c r="C54" s="188">
        <f>C46+C52</f>
        <v>630992417.94099987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</row>
    <row r="55" spans="1:78" ht="16.5" customHeight="1" thickTop="1" x14ac:dyDescent="0.25">
      <c r="A55" s="75"/>
      <c r="B55" s="77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</row>
    <row r="56" spans="1:78" ht="16.5" customHeight="1" x14ac:dyDescent="0.25">
      <c r="A56" s="75"/>
      <c r="B56" s="77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</row>
    <row r="57" spans="1:78" ht="16.5" customHeight="1" x14ac:dyDescent="0.25">
      <c r="A57" s="75"/>
      <c r="B57" s="77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</row>
    <row r="58" spans="1:78" ht="16.5" customHeight="1" x14ac:dyDescent="0.25">
      <c r="A58" s="75"/>
      <c r="B58" s="77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</row>
    <row r="59" spans="1:78" ht="16.5" customHeight="1" x14ac:dyDescent="0.25">
      <c r="A59" s="75"/>
      <c r="B59" s="77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</row>
    <row r="60" spans="1:78" x14ac:dyDescent="0.25">
      <c r="A60" s="75"/>
      <c r="B60" s="7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</row>
    <row r="61" spans="1:78" x14ac:dyDescent="0.25">
      <c r="A61" s="75"/>
      <c r="B61" s="7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</row>
    <row r="62" spans="1:78" ht="16.5" customHeight="1" x14ac:dyDescent="0.25">
      <c r="A62" s="75"/>
      <c r="B62" s="77" t="s">
        <v>163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</row>
    <row r="63" spans="1:78" x14ac:dyDescent="0.25">
      <c r="A63" s="75"/>
      <c r="B63" s="77" t="s">
        <v>164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</row>
    <row r="64" spans="1:78" x14ac:dyDescent="0.25">
      <c r="A64" s="75"/>
      <c r="B64" s="7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</row>
    <row r="65" spans="1:78" x14ac:dyDescent="0.25">
      <c r="A65" s="75"/>
      <c r="B65" s="76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</row>
    <row r="66" spans="1:78" x14ac:dyDescent="0.25">
      <c r="A66" s="75"/>
      <c r="B66" s="76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</row>
    <row r="67" spans="1:78" x14ac:dyDescent="0.25">
      <c r="A67" s="75"/>
      <c r="B67" s="76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</row>
    <row r="68" spans="1:78" x14ac:dyDescent="0.25">
      <c r="A68" s="75"/>
      <c r="B68" s="76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</row>
    <row r="69" spans="1:78" ht="15" x14ac:dyDescent="0.25">
      <c r="A69" s="75"/>
      <c r="B69" s="179" t="s">
        <v>17</v>
      </c>
      <c r="C69" s="48"/>
      <c r="D69" s="48" t="s">
        <v>43</v>
      </c>
      <c r="E69" s="48"/>
      <c r="F69" s="48"/>
      <c r="G69" s="48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</row>
    <row r="70" spans="1:78" ht="15" x14ac:dyDescent="0.25">
      <c r="A70" s="75"/>
      <c r="B70" s="48" t="s">
        <v>162</v>
      </c>
      <c r="C70" s="48"/>
      <c r="D70" s="179" t="s">
        <v>44</v>
      </c>
      <c r="E70" s="179"/>
      <c r="F70" s="48"/>
      <c r="G70" s="48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</row>
    <row r="71" spans="1:78" x14ac:dyDescent="0.25">
      <c r="A71" s="75"/>
      <c r="B71" s="76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</row>
    <row r="72" spans="1:78" x14ac:dyDescent="0.25">
      <c r="A72" s="75"/>
      <c r="B72" s="76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</row>
    <row r="73" spans="1:78" x14ac:dyDescent="0.25">
      <c r="A73" s="75"/>
      <c r="B73" s="76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</row>
    <row r="74" spans="1:78" x14ac:dyDescent="0.25">
      <c r="A74" s="75"/>
      <c r="B74" s="76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</row>
    <row r="75" spans="1:78" x14ac:dyDescent="0.25">
      <c r="A75" s="75"/>
      <c r="B75" s="76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</row>
    <row r="76" spans="1:78" x14ac:dyDescent="0.25">
      <c r="A76" s="75"/>
      <c r="B76" s="76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</row>
    <row r="77" spans="1:78" x14ac:dyDescent="0.25">
      <c r="A77" s="75"/>
      <c r="B77" s="76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</row>
    <row r="78" spans="1:78" x14ac:dyDescent="0.25">
      <c r="A78" s="75"/>
      <c r="B78" s="76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</row>
    <row r="79" spans="1:78" x14ac:dyDescent="0.25">
      <c r="A79" s="75"/>
      <c r="B79" s="76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</row>
    <row r="80" spans="1:78" x14ac:dyDescent="0.25">
      <c r="A80" s="75"/>
      <c r="B80" s="76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</row>
    <row r="81" spans="1:78" x14ac:dyDescent="0.25">
      <c r="A81" s="75"/>
      <c r="B81" s="76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</row>
    <row r="82" spans="1:78" x14ac:dyDescent="0.25">
      <c r="A82" s="75"/>
      <c r="B82" s="76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</row>
    <row r="83" spans="1:78" x14ac:dyDescent="0.25">
      <c r="A83" s="75"/>
      <c r="B83" s="7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</row>
    <row r="84" spans="1:78" x14ac:dyDescent="0.25">
      <c r="A84" s="75"/>
      <c r="B84" s="76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</row>
    <row r="85" spans="1:78" x14ac:dyDescent="0.25">
      <c r="A85" s="75"/>
      <c r="B85" s="77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</row>
    <row r="86" spans="1:78" x14ac:dyDescent="0.25">
      <c r="A86" s="75"/>
      <c r="B86" s="76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</row>
    <row r="87" spans="1:78" ht="17.25" customHeight="1" x14ac:dyDescent="0.25">
      <c r="A87" s="75"/>
      <c r="B87" s="85"/>
      <c r="C87" s="86"/>
      <c r="D87" s="86"/>
      <c r="E87" s="86"/>
      <c r="F87" s="86"/>
      <c r="G87" s="86"/>
      <c r="H87" s="44"/>
      <c r="I87" s="44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</row>
    <row r="88" spans="1:78" ht="15.75" x14ac:dyDescent="0.25">
      <c r="A88" s="75"/>
      <c r="B88" s="77" t="s">
        <v>165</v>
      </c>
      <c r="C88" s="86"/>
      <c r="D88" s="86"/>
      <c r="E88" s="86"/>
      <c r="F88" s="86"/>
      <c r="G88" s="86"/>
      <c r="H88" s="44"/>
      <c r="I88" s="44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</row>
    <row r="89" spans="1:78" ht="15.75" x14ac:dyDescent="0.25">
      <c r="A89" s="75"/>
      <c r="B89" s="85"/>
      <c r="C89" s="86"/>
      <c r="D89" s="86"/>
      <c r="E89" s="86"/>
      <c r="F89" s="86"/>
      <c r="G89" s="86"/>
      <c r="H89" s="44"/>
      <c r="I89" s="44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</row>
    <row r="90" spans="1:78" ht="15.75" x14ac:dyDescent="0.25">
      <c r="A90" s="75"/>
      <c r="B90" s="86"/>
      <c r="C90" s="86"/>
      <c r="D90" s="86"/>
      <c r="E90" s="86"/>
      <c r="F90" s="86"/>
      <c r="G90" s="86"/>
      <c r="H90" s="44"/>
      <c r="I90" s="44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</row>
    <row r="91" spans="1:78" ht="15.75" x14ac:dyDescent="0.25">
      <c r="A91" s="75"/>
      <c r="B91" s="85"/>
      <c r="C91" s="85"/>
      <c r="D91" s="85"/>
      <c r="E91" s="86"/>
      <c r="F91" s="86"/>
      <c r="G91" s="86"/>
      <c r="H91" s="44"/>
      <c r="I91" s="44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</row>
    <row r="92" spans="1:78" ht="15.75" x14ac:dyDescent="0.25">
      <c r="A92" s="75"/>
      <c r="B92" s="85" t="s">
        <v>47</v>
      </c>
      <c r="C92" s="86"/>
      <c r="D92" s="86"/>
      <c r="E92" s="86"/>
      <c r="F92" s="86"/>
      <c r="G92" s="86"/>
      <c r="H92" s="44"/>
      <c r="I92" s="44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</row>
    <row r="93" spans="1:78" ht="15.75" x14ac:dyDescent="0.25">
      <c r="A93" s="75"/>
      <c r="B93" s="180"/>
      <c r="C93" s="168"/>
      <c r="D93" s="168"/>
      <c r="E93" s="88"/>
      <c r="F93" s="88"/>
      <c r="G93" s="64"/>
      <c r="H93" s="89"/>
      <c r="I93" s="44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</row>
    <row r="94" spans="1:78" ht="15.75" x14ac:dyDescent="0.25">
      <c r="A94" s="75"/>
      <c r="B94" s="85" t="s">
        <v>48</v>
      </c>
      <c r="C94" s="104"/>
      <c r="D94" s="93"/>
      <c r="E94" s="120"/>
      <c r="F94" s="90"/>
      <c r="G94" s="91"/>
      <c r="H94" s="92"/>
      <c r="I94" s="44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</row>
    <row r="95" spans="1:78" ht="15.75" x14ac:dyDescent="0.25">
      <c r="A95" s="75"/>
      <c r="B95" s="181"/>
      <c r="C95" s="182"/>
      <c r="D95" s="93"/>
      <c r="E95" s="120"/>
      <c r="F95" s="90"/>
      <c r="G95" s="91"/>
      <c r="H95" s="92"/>
      <c r="I95" s="44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</row>
    <row r="96" spans="1:78" ht="15.75" x14ac:dyDescent="0.25">
      <c r="A96" s="75"/>
      <c r="B96" s="176"/>
      <c r="C96" s="104"/>
      <c r="D96" s="93"/>
      <c r="E96" s="120"/>
      <c r="F96" s="90"/>
      <c r="G96" s="91"/>
      <c r="H96" s="92"/>
      <c r="I96" s="44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</row>
    <row r="97" spans="1:78" ht="15.75" x14ac:dyDescent="0.25">
      <c r="A97" s="75"/>
      <c r="B97" s="85" t="s">
        <v>141</v>
      </c>
      <c r="C97" s="104"/>
      <c r="D97" s="93"/>
      <c r="E97" s="120"/>
      <c r="F97" s="90"/>
      <c r="G97" s="91"/>
      <c r="H97" s="94"/>
      <c r="I97" s="44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</row>
    <row r="98" spans="1:78" ht="15.75" x14ac:dyDescent="0.25">
      <c r="A98" s="75"/>
      <c r="B98" s="176"/>
      <c r="C98" s="104"/>
      <c r="D98" s="93"/>
      <c r="E98" s="120"/>
      <c r="F98" s="90"/>
      <c r="G98" s="91"/>
      <c r="H98" s="95"/>
      <c r="I98" s="44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</row>
    <row r="99" spans="1:78" ht="15.75" x14ac:dyDescent="0.25">
      <c r="A99" s="75"/>
      <c r="B99" s="180"/>
      <c r="C99" s="99"/>
      <c r="D99" s="99"/>
      <c r="E99" s="99"/>
      <c r="F99" s="97"/>
      <c r="G99" s="98"/>
      <c r="H99" s="94"/>
      <c r="I99" s="44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</row>
    <row r="100" spans="1:78" ht="15.75" x14ac:dyDescent="0.25">
      <c r="A100" s="75"/>
      <c r="B100" s="85" t="s">
        <v>49</v>
      </c>
      <c r="C100" s="87">
        <v>2025</v>
      </c>
      <c r="D100" s="99"/>
      <c r="E100" s="99"/>
      <c r="F100" s="100"/>
      <c r="G100" s="98"/>
      <c r="H100" s="94"/>
      <c r="I100" s="44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</row>
    <row r="101" spans="1:78" ht="15.75" x14ac:dyDescent="0.25">
      <c r="A101" s="75"/>
      <c r="B101" s="86" t="s">
        <v>50</v>
      </c>
      <c r="C101" s="93">
        <v>73459849.370000005</v>
      </c>
      <c r="D101" s="86"/>
      <c r="E101" s="86"/>
      <c r="F101" s="86"/>
      <c r="G101" s="101"/>
      <c r="H101" s="44"/>
      <c r="I101" s="44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</row>
    <row r="102" spans="1:78" ht="15.75" x14ac:dyDescent="0.25">
      <c r="A102" s="75"/>
      <c r="B102" s="86" t="s">
        <v>51</v>
      </c>
      <c r="C102" s="93">
        <v>4461221.96</v>
      </c>
      <c r="D102" s="85"/>
      <c r="E102" s="85"/>
      <c r="F102" s="86"/>
      <c r="G102" s="86"/>
      <c r="H102" s="44"/>
      <c r="I102" s="44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</row>
    <row r="103" spans="1:78" ht="15.75" x14ac:dyDescent="0.25">
      <c r="A103" s="75"/>
      <c r="B103" s="86" t="s">
        <v>52</v>
      </c>
      <c r="C103" s="93">
        <v>1276447.46</v>
      </c>
      <c r="D103" s="85"/>
      <c r="E103" s="85"/>
      <c r="F103" s="86"/>
      <c r="G103" s="86"/>
      <c r="H103" s="44"/>
      <c r="I103" s="44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</row>
    <row r="104" spans="1:78" ht="15.75" x14ac:dyDescent="0.25">
      <c r="A104" s="75"/>
      <c r="B104" s="86" t="s">
        <v>53</v>
      </c>
      <c r="C104" s="93">
        <v>0</v>
      </c>
      <c r="D104" s="85"/>
      <c r="E104" s="85"/>
      <c r="F104" s="86"/>
      <c r="G104" s="86"/>
      <c r="H104" s="44"/>
      <c r="I104" s="44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</row>
    <row r="105" spans="1:78" ht="15.75" x14ac:dyDescent="0.25">
      <c r="A105" s="75"/>
      <c r="B105" s="86" t="s">
        <v>54</v>
      </c>
      <c r="C105" s="172">
        <v>15000</v>
      </c>
      <c r="D105" s="85"/>
      <c r="E105" s="85"/>
      <c r="F105" s="86"/>
      <c r="G105" s="86"/>
      <c r="H105" s="44"/>
      <c r="I105" s="44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</row>
    <row r="106" spans="1:78" ht="15.75" x14ac:dyDescent="0.25">
      <c r="A106" s="75"/>
      <c r="B106" s="85" t="s">
        <v>55</v>
      </c>
      <c r="C106" s="96">
        <f>SUM(C101:C105)</f>
        <v>79212518.789999992</v>
      </c>
      <c r="D106" s="85"/>
      <c r="E106" s="85"/>
      <c r="F106" s="101"/>
      <c r="G106" s="86"/>
      <c r="H106" s="44"/>
      <c r="I106" s="72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</row>
    <row r="107" spans="1:78" ht="15.75" x14ac:dyDescent="0.25">
      <c r="A107" s="75"/>
      <c r="B107" s="85"/>
      <c r="C107" s="85"/>
      <c r="D107" s="85"/>
      <c r="E107" s="85"/>
      <c r="F107" s="101"/>
      <c r="G107" s="86"/>
      <c r="H107" s="44"/>
      <c r="I107" s="72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</row>
    <row r="108" spans="1:78" ht="15.75" x14ac:dyDescent="0.25">
      <c r="A108" s="75"/>
      <c r="B108" s="85" t="s">
        <v>142</v>
      </c>
      <c r="C108" s="85"/>
      <c r="D108" s="85"/>
      <c r="E108" s="85"/>
      <c r="F108" s="101"/>
      <c r="G108" s="86"/>
      <c r="H108" s="44"/>
      <c r="I108" s="72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</row>
    <row r="109" spans="1:78" ht="15.75" x14ac:dyDescent="0.25">
      <c r="A109" s="75"/>
      <c r="B109" s="85"/>
      <c r="C109" s="85"/>
      <c r="D109" s="85"/>
      <c r="E109" s="85"/>
      <c r="F109" s="101"/>
      <c r="G109" s="86"/>
      <c r="H109" s="44"/>
      <c r="I109" s="72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</row>
    <row r="110" spans="1:78" ht="15.75" x14ac:dyDescent="0.25">
      <c r="A110" s="75"/>
      <c r="B110" s="85"/>
      <c r="C110" s="85"/>
      <c r="D110" s="85"/>
      <c r="E110" s="85"/>
      <c r="F110" s="101"/>
      <c r="G110" s="86"/>
      <c r="H110" s="44"/>
      <c r="I110" s="72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</row>
    <row r="111" spans="1:78" ht="15.75" x14ac:dyDescent="0.25">
      <c r="A111" s="75"/>
      <c r="B111" s="85" t="s">
        <v>56</v>
      </c>
      <c r="C111" s="86"/>
      <c r="D111" s="86"/>
      <c r="E111" s="86"/>
      <c r="F111" s="86"/>
      <c r="G111" s="86"/>
      <c r="H111" s="44"/>
      <c r="I111" s="102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</row>
    <row r="112" spans="1:78" ht="15.75" x14ac:dyDescent="0.25">
      <c r="A112" s="75"/>
      <c r="B112" s="86"/>
      <c r="C112" s="86"/>
      <c r="D112" s="86"/>
      <c r="E112" s="86"/>
      <c r="F112" s="86"/>
      <c r="G112" s="86"/>
      <c r="H112" s="44"/>
      <c r="I112" s="72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</row>
    <row r="113" spans="1:78" ht="15.75" x14ac:dyDescent="0.25">
      <c r="A113" s="75"/>
      <c r="B113" s="85" t="s">
        <v>143</v>
      </c>
      <c r="C113" s="86"/>
      <c r="D113" s="86"/>
      <c r="E113" s="86"/>
      <c r="F113" s="86"/>
      <c r="G113" s="86"/>
      <c r="H113" s="44"/>
      <c r="I113" s="72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</row>
    <row r="114" spans="1:78" ht="15.75" x14ac:dyDescent="0.25">
      <c r="A114" s="75"/>
      <c r="B114" s="86"/>
      <c r="C114" s="86"/>
      <c r="D114" s="86"/>
      <c r="E114" s="86"/>
      <c r="F114" s="86"/>
      <c r="G114" s="86"/>
      <c r="H114" s="44"/>
      <c r="I114" s="44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</row>
    <row r="115" spans="1:78" ht="15.75" x14ac:dyDescent="0.25">
      <c r="A115" s="75"/>
      <c r="B115" s="85" t="s">
        <v>49</v>
      </c>
      <c r="C115" s="168">
        <v>2025</v>
      </c>
      <c r="D115" s="168"/>
      <c r="E115" s="88"/>
      <c r="F115" s="88"/>
      <c r="G115" s="91"/>
      <c r="H115" s="74"/>
      <c r="I115" s="44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</row>
    <row r="116" spans="1:78" ht="15.75" x14ac:dyDescent="0.25">
      <c r="A116" s="75"/>
      <c r="B116" s="86" t="s">
        <v>57</v>
      </c>
      <c r="C116" s="103">
        <v>277917170.62</v>
      </c>
      <c r="D116" s="103"/>
      <c r="E116" s="104"/>
      <c r="F116" s="105"/>
      <c r="G116" s="86"/>
      <c r="H116" s="106"/>
      <c r="I116" s="44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</row>
    <row r="117" spans="1:78" ht="15.75" x14ac:dyDescent="0.25">
      <c r="A117" s="75"/>
      <c r="B117" s="86" t="s">
        <v>58</v>
      </c>
      <c r="C117" s="103">
        <v>484335.83</v>
      </c>
      <c r="D117" s="103"/>
      <c r="E117" s="104"/>
      <c r="F117" s="105"/>
      <c r="G117" s="86"/>
      <c r="H117" s="106"/>
      <c r="I117" s="44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</row>
    <row r="118" spans="1:78" ht="15.75" x14ac:dyDescent="0.25">
      <c r="A118" s="75"/>
      <c r="B118" s="86" t="s">
        <v>59</v>
      </c>
      <c r="C118" s="107">
        <v>25509494.149999999</v>
      </c>
      <c r="D118" s="169"/>
      <c r="E118" s="104"/>
      <c r="F118" s="105"/>
      <c r="G118" s="86"/>
      <c r="H118" s="106"/>
      <c r="I118" s="44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</row>
    <row r="119" spans="1:78" ht="15.75" x14ac:dyDescent="0.25">
      <c r="A119" s="75"/>
      <c r="B119" s="85" t="s">
        <v>60</v>
      </c>
      <c r="C119" s="96">
        <f>SUM(C116:C118)</f>
        <v>303911000.59999996</v>
      </c>
      <c r="D119" s="99"/>
      <c r="E119" s="99"/>
      <c r="F119" s="109"/>
      <c r="G119" s="86"/>
      <c r="H119" s="110"/>
      <c r="I119" s="44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</row>
    <row r="120" spans="1:78" ht="15.75" x14ac:dyDescent="0.25">
      <c r="A120" s="75"/>
      <c r="B120" s="86"/>
      <c r="C120" s="86"/>
      <c r="D120" s="86"/>
      <c r="E120" s="86"/>
      <c r="F120" s="86"/>
      <c r="G120" s="91"/>
      <c r="H120" s="72"/>
      <c r="I120" s="44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</row>
    <row r="121" spans="1:78" ht="15.75" x14ac:dyDescent="0.25">
      <c r="A121" s="75"/>
      <c r="B121" s="85" t="s">
        <v>12</v>
      </c>
      <c r="C121" s="85"/>
      <c r="D121" s="85"/>
      <c r="E121" s="85"/>
      <c r="F121" s="86"/>
      <c r="G121" s="91"/>
      <c r="H121" s="44"/>
      <c r="I121" s="44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</row>
    <row r="122" spans="1:78" ht="15.75" x14ac:dyDescent="0.25">
      <c r="A122" s="75"/>
      <c r="B122" s="85" t="s">
        <v>144</v>
      </c>
      <c r="C122" s="85"/>
      <c r="D122" s="85"/>
      <c r="E122" s="85"/>
      <c r="F122" s="86"/>
      <c r="G122" s="86"/>
      <c r="H122" s="44"/>
      <c r="I122" s="44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</row>
    <row r="123" spans="1:78" ht="15.75" x14ac:dyDescent="0.25">
      <c r="A123" s="75"/>
      <c r="B123" s="85" t="s">
        <v>145</v>
      </c>
      <c r="C123" s="85"/>
      <c r="D123" s="85"/>
      <c r="E123" s="85"/>
      <c r="F123" s="86"/>
      <c r="G123" s="86"/>
      <c r="H123" s="44"/>
      <c r="I123" s="44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</row>
    <row r="124" spans="1:78" ht="15.75" x14ac:dyDescent="0.25">
      <c r="A124" s="75"/>
      <c r="B124" s="85"/>
      <c r="C124" s="85"/>
      <c r="D124" s="85"/>
      <c r="E124" s="111"/>
      <c r="F124" s="86"/>
      <c r="G124" s="86"/>
      <c r="H124" s="44"/>
      <c r="I124" s="44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</row>
    <row r="125" spans="1:78" ht="15.75" x14ac:dyDescent="0.25">
      <c r="A125" s="75"/>
      <c r="B125" s="85"/>
      <c r="C125" s="85"/>
      <c r="D125" s="85"/>
      <c r="E125" s="85"/>
      <c r="F125" s="86"/>
      <c r="G125" s="86"/>
      <c r="H125" s="44"/>
      <c r="I125" s="44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</row>
    <row r="126" spans="1:78" ht="15.75" x14ac:dyDescent="0.25">
      <c r="A126" s="75"/>
      <c r="B126" s="85"/>
      <c r="C126" s="85"/>
      <c r="D126" s="85"/>
      <c r="E126" s="85"/>
      <c r="F126" s="86"/>
      <c r="G126" s="86"/>
      <c r="H126" s="44"/>
      <c r="I126" s="44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</row>
    <row r="127" spans="1:78" ht="15.75" x14ac:dyDescent="0.25">
      <c r="A127" s="75"/>
      <c r="B127" s="85" t="s">
        <v>61</v>
      </c>
      <c r="C127" s="86"/>
      <c r="D127" s="86"/>
      <c r="E127" s="86"/>
      <c r="F127" s="86"/>
      <c r="G127" s="86"/>
      <c r="H127" s="44"/>
      <c r="I127" s="44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</row>
    <row r="128" spans="1:78" ht="15.75" x14ac:dyDescent="0.25">
      <c r="A128" s="75"/>
      <c r="B128" s="86"/>
      <c r="C128" s="86"/>
      <c r="D128" s="86"/>
      <c r="E128" s="86"/>
      <c r="F128" s="86"/>
      <c r="G128" s="86"/>
      <c r="H128" s="44"/>
      <c r="I128" s="44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</row>
    <row r="129" spans="1:78" ht="15.75" x14ac:dyDescent="0.25">
      <c r="A129" s="75"/>
      <c r="B129" s="85" t="s">
        <v>62</v>
      </c>
      <c r="C129" s="86"/>
      <c r="D129" s="86"/>
      <c r="E129" s="86"/>
      <c r="F129" s="86"/>
      <c r="G129" s="91"/>
      <c r="H129" s="44"/>
      <c r="I129" s="44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</row>
    <row r="130" spans="1:78" ht="15.75" x14ac:dyDescent="0.25">
      <c r="A130" s="75"/>
      <c r="B130" s="86"/>
      <c r="C130" s="87">
        <v>2025</v>
      </c>
      <c r="D130" s="168"/>
      <c r="E130" s="88"/>
      <c r="F130" s="88"/>
      <c r="G130" s="86"/>
      <c r="H130" s="74"/>
      <c r="I130" s="44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</row>
    <row r="131" spans="1:78" ht="15.75" x14ac:dyDescent="0.25">
      <c r="A131" s="75"/>
      <c r="B131" s="112" t="s">
        <v>63</v>
      </c>
      <c r="C131" s="119">
        <v>156757672.91999999</v>
      </c>
      <c r="D131" s="93"/>
      <c r="E131" s="113"/>
      <c r="F131" s="105"/>
      <c r="G131" s="86"/>
      <c r="H131" s="114"/>
      <c r="I131" s="44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</row>
    <row r="132" spans="1:78" ht="15.75" x14ac:dyDescent="0.25">
      <c r="A132" s="75"/>
      <c r="B132" s="112" t="s">
        <v>64</v>
      </c>
      <c r="C132" s="119">
        <v>61675103.549999997</v>
      </c>
      <c r="D132" s="93"/>
      <c r="E132" s="113"/>
      <c r="F132" s="105"/>
      <c r="G132" s="86"/>
      <c r="H132" s="106"/>
      <c r="I132" s="44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</row>
    <row r="133" spans="1:78" ht="15.75" x14ac:dyDescent="0.25">
      <c r="A133" s="75"/>
      <c r="B133" s="112" t="s">
        <v>65</v>
      </c>
      <c r="C133" s="119">
        <v>0</v>
      </c>
      <c r="D133" s="93"/>
      <c r="E133" s="113"/>
      <c r="F133" s="105"/>
      <c r="G133" s="86"/>
      <c r="H133" s="106"/>
      <c r="I133" s="44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</row>
    <row r="134" spans="1:78" ht="15.75" x14ac:dyDescent="0.25">
      <c r="A134" s="75"/>
      <c r="B134" s="112" t="s">
        <v>66</v>
      </c>
      <c r="C134" s="119">
        <v>26168496.18</v>
      </c>
      <c r="D134" s="93"/>
      <c r="E134" s="113"/>
      <c r="F134" s="105"/>
      <c r="G134" s="115"/>
      <c r="H134" s="106"/>
      <c r="I134" s="44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</row>
    <row r="135" spans="1:78" ht="15.75" x14ac:dyDescent="0.25">
      <c r="A135" s="75"/>
      <c r="B135" s="112" t="s">
        <v>67</v>
      </c>
      <c r="C135" s="119">
        <v>5339260.7300000004</v>
      </c>
      <c r="D135" s="93"/>
      <c r="E135" s="113"/>
      <c r="F135" s="105"/>
      <c r="G135" s="86"/>
      <c r="H135" s="106"/>
      <c r="I135" s="44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</row>
    <row r="136" spans="1:78" ht="15.75" x14ac:dyDescent="0.25">
      <c r="A136" s="75"/>
      <c r="B136" s="116" t="s">
        <v>68</v>
      </c>
      <c r="C136" s="119">
        <v>12540284.560000001</v>
      </c>
      <c r="D136" s="93"/>
      <c r="E136" s="113"/>
      <c r="F136" s="105"/>
      <c r="G136" s="86"/>
      <c r="H136" s="106"/>
      <c r="I136" s="44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</row>
    <row r="137" spans="1:78" ht="15.75" x14ac:dyDescent="0.25">
      <c r="A137" s="75"/>
      <c r="B137" s="112" t="s">
        <v>69</v>
      </c>
      <c r="C137" s="119">
        <v>2872120.24</v>
      </c>
      <c r="D137" s="93"/>
      <c r="E137" s="113"/>
      <c r="F137" s="105"/>
      <c r="G137" s="86"/>
      <c r="H137" s="106"/>
      <c r="I137" s="44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</row>
    <row r="138" spans="1:78" ht="15.75" x14ac:dyDescent="0.25">
      <c r="A138" s="75"/>
      <c r="B138" s="112" t="s">
        <v>70</v>
      </c>
      <c r="C138" s="119">
        <v>244249.49</v>
      </c>
      <c r="D138" s="93"/>
      <c r="E138" s="113"/>
      <c r="F138" s="105"/>
      <c r="G138" s="86"/>
      <c r="H138" s="106"/>
      <c r="I138" s="44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</row>
    <row r="139" spans="1:78" ht="15.75" x14ac:dyDescent="0.25">
      <c r="A139" s="75"/>
      <c r="B139" s="112" t="s">
        <v>71</v>
      </c>
      <c r="C139" s="119">
        <v>1431994.76</v>
      </c>
      <c r="D139" s="93"/>
      <c r="E139" s="113"/>
      <c r="F139" s="105"/>
      <c r="G139" s="86"/>
      <c r="H139" s="106"/>
      <c r="I139" s="44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</row>
    <row r="140" spans="1:78" ht="15.75" x14ac:dyDescent="0.25">
      <c r="A140" s="75"/>
      <c r="B140" s="112" t="s">
        <v>72</v>
      </c>
      <c r="C140" s="119">
        <v>1544009.35</v>
      </c>
      <c r="D140" s="93"/>
      <c r="E140" s="113"/>
      <c r="F140" s="105"/>
      <c r="G140" s="86"/>
      <c r="H140" s="106"/>
      <c r="I140" s="44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</row>
    <row r="141" spans="1:78" ht="15.75" x14ac:dyDescent="0.25">
      <c r="A141" s="75"/>
      <c r="B141" s="112" t="s">
        <v>73</v>
      </c>
      <c r="C141" s="119">
        <v>0</v>
      </c>
      <c r="D141" s="93"/>
      <c r="E141" s="113"/>
      <c r="F141" s="105"/>
      <c r="G141" s="86"/>
      <c r="H141" s="106"/>
      <c r="I141" s="44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</row>
    <row r="142" spans="1:78" ht="15.75" x14ac:dyDescent="0.25">
      <c r="A142" s="75"/>
      <c r="B142" s="112" t="s">
        <v>74</v>
      </c>
      <c r="C142" s="119">
        <v>3386736.42</v>
      </c>
      <c r="D142" s="93"/>
      <c r="E142" s="113"/>
      <c r="F142" s="105"/>
      <c r="G142" s="86"/>
      <c r="H142" s="106"/>
      <c r="I142" s="44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</row>
    <row r="143" spans="1:78" ht="15.75" x14ac:dyDescent="0.25">
      <c r="A143" s="75"/>
      <c r="B143" s="112" t="s">
        <v>75</v>
      </c>
      <c r="C143" s="119">
        <v>265646.59000000003</v>
      </c>
      <c r="D143" s="93"/>
      <c r="E143" s="113"/>
      <c r="F143" s="105"/>
      <c r="G143" s="86"/>
      <c r="H143" s="106"/>
      <c r="I143" s="44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</row>
    <row r="144" spans="1:78" ht="15.75" x14ac:dyDescent="0.25">
      <c r="A144" s="75"/>
      <c r="B144" s="112" t="s">
        <v>76</v>
      </c>
      <c r="C144" s="119">
        <v>760678.36</v>
      </c>
      <c r="D144" s="93"/>
      <c r="E144" s="113"/>
      <c r="F144" s="105"/>
      <c r="G144" s="86"/>
      <c r="H144" s="106"/>
      <c r="I144" s="44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</row>
    <row r="145" spans="1:78" ht="15.75" x14ac:dyDescent="0.25">
      <c r="A145" s="75"/>
      <c r="B145" s="112" t="s">
        <v>77</v>
      </c>
      <c r="C145" s="119">
        <v>910833.23</v>
      </c>
      <c r="D145" s="93"/>
      <c r="E145" s="113"/>
      <c r="F145" s="105"/>
      <c r="G145" s="86"/>
      <c r="H145" s="106"/>
      <c r="I145" s="44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</row>
    <row r="146" spans="1:78" ht="15.75" x14ac:dyDescent="0.25">
      <c r="A146" s="75"/>
      <c r="B146" s="112" t="s">
        <v>78</v>
      </c>
      <c r="C146" s="119">
        <v>123903.39</v>
      </c>
      <c r="D146" s="93"/>
      <c r="E146" s="113"/>
      <c r="F146" s="105"/>
      <c r="G146" s="86"/>
      <c r="H146" s="106"/>
      <c r="I146" s="44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</row>
    <row r="147" spans="1:78" ht="15.75" x14ac:dyDescent="0.25">
      <c r="A147" s="75"/>
      <c r="B147" s="112" t="s">
        <v>79</v>
      </c>
      <c r="C147" s="119">
        <v>88997.1</v>
      </c>
      <c r="D147" s="93"/>
      <c r="E147" s="113"/>
      <c r="F147" s="105"/>
      <c r="G147" s="86"/>
      <c r="H147" s="106"/>
      <c r="I147" s="44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</row>
    <row r="148" spans="1:78" ht="15.75" x14ac:dyDescent="0.25">
      <c r="A148" s="75"/>
      <c r="B148" s="112" t="s">
        <v>80</v>
      </c>
      <c r="C148" s="119">
        <v>644568.81000000006</v>
      </c>
      <c r="D148" s="93"/>
      <c r="E148" s="113"/>
      <c r="F148" s="105"/>
      <c r="G148" s="86"/>
      <c r="H148" s="106"/>
      <c r="I148" s="44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</row>
    <row r="149" spans="1:78" ht="15.75" x14ac:dyDescent="0.25">
      <c r="A149" s="75"/>
      <c r="B149" s="112" t="s">
        <v>81</v>
      </c>
      <c r="C149" s="119">
        <v>1308932.92</v>
      </c>
      <c r="D149" s="93"/>
      <c r="E149" s="113"/>
      <c r="F149" s="105"/>
      <c r="G149" s="86"/>
      <c r="H149" s="106"/>
      <c r="I149" s="44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</row>
    <row r="150" spans="1:78" ht="15.75" x14ac:dyDescent="0.25">
      <c r="A150" s="75"/>
      <c r="B150" s="112" t="s">
        <v>82</v>
      </c>
      <c r="C150" s="119">
        <v>0</v>
      </c>
      <c r="D150" s="93"/>
      <c r="E150" s="113"/>
      <c r="F150" s="105"/>
      <c r="G150" s="86"/>
      <c r="H150" s="106"/>
      <c r="I150" s="44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</row>
    <row r="151" spans="1:78" ht="15.75" x14ac:dyDescent="0.25">
      <c r="A151" s="75"/>
      <c r="B151" s="112" t="s">
        <v>83</v>
      </c>
      <c r="C151" s="119">
        <v>1356179.21</v>
      </c>
      <c r="D151" s="93"/>
      <c r="E151" s="113"/>
      <c r="F151" s="105"/>
      <c r="G151" s="86"/>
      <c r="H151" s="106"/>
      <c r="I151" s="44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</row>
    <row r="152" spans="1:78" ht="15.75" x14ac:dyDescent="0.25">
      <c r="A152" s="75"/>
      <c r="B152" s="112" t="s">
        <v>84</v>
      </c>
      <c r="C152" s="119">
        <v>266828.37</v>
      </c>
      <c r="D152" s="93"/>
      <c r="E152" s="113"/>
      <c r="F152" s="105"/>
      <c r="G152" s="86"/>
      <c r="H152" s="106"/>
      <c r="I152" s="44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</row>
    <row r="153" spans="1:78" ht="15.75" x14ac:dyDescent="0.25">
      <c r="A153" s="75"/>
      <c r="B153" s="112" t="s">
        <v>65</v>
      </c>
      <c r="C153" s="198">
        <v>230674.44</v>
      </c>
      <c r="D153" s="93"/>
      <c r="E153" s="113"/>
      <c r="F153" s="105"/>
      <c r="G153" s="86"/>
      <c r="H153" s="106"/>
      <c r="I153" s="44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</row>
    <row r="154" spans="1:78" ht="15.75" x14ac:dyDescent="0.25">
      <c r="A154" s="75"/>
      <c r="B154" s="117" t="s">
        <v>85</v>
      </c>
      <c r="C154" s="118">
        <f>SUM(C131:C153)</f>
        <v>277917170.62</v>
      </c>
      <c r="D154" s="170"/>
      <c r="E154" s="97"/>
      <c r="F154" s="109"/>
      <c r="G154" s="86"/>
      <c r="H154" s="44"/>
      <c r="I154" s="44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</row>
    <row r="155" spans="1:78" ht="15.75" x14ac:dyDescent="0.25">
      <c r="A155" s="75"/>
      <c r="B155" s="86"/>
      <c r="C155" s="86"/>
      <c r="D155" s="86"/>
      <c r="E155" s="86"/>
      <c r="F155" s="86"/>
      <c r="G155" s="101"/>
      <c r="H155" s="44"/>
      <c r="I155" s="102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</row>
    <row r="156" spans="1:78" ht="15.75" x14ac:dyDescent="0.25">
      <c r="A156" s="75"/>
      <c r="B156" s="117" t="s">
        <v>146</v>
      </c>
      <c r="C156" s="85"/>
      <c r="D156" s="85"/>
      <c r="E156" s="85"/>
      <c r="F156" s="86"/>
      <c r="G156" s="86"/>
      <c r="H156" s="102"/>
      <c r="I156" s="44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</row>
    <row r="157" spans="1:78" ht="15.75" x14ac:dyDescent="0.25">
      <c r="A157" s="75"/>
      <c r="B157" s="117"/>
      <c r="C157" s="85"/>
      <c r="D157" s="85"/>
      <c r="E157" s="85"/>
      <c r="F157" s="86"/>
      <c r="G157" s="86"/>
      <c r="H157" s="44"/>
      <c r="I157" s="44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</row>
    <row r="158" spans="1:78" ht="15.75" x14ac:dyDescent="0.25">
      <c r="A158" s="75"/>
      <c r="B158" s="117"/>
      <c r="C158" s="85"/>
      <c r="D158" s="85"/>
      <c r="E158" s="85"/>
      <c r="F158" s="86"/>
      <c r="G158" s="86"/>
      <c r="H158" s="44"/>
      <c r="I158" s="44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</row>
    <row r="159" spans="1:78" ht="18" customHeight="1" x14ac:dyDescent="0.25">
      <c r="A159" s="75"/>
      <c r="B159" s="112"/>
      <c r="C159" s="86"/>
      <c r="D159" s="101"/>
      <c r="E159" s="86"/>
      <c r="F159" s="86"/>
      <c r="G159" s="86"/>
      <c r="H159" s="44"/>
      <c r="I159" s="44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</row>
    <row r="160" spans="1:78" ht="15.75" x14ac:dyDescent="0.25">
      <c r="A160" s="75"/>
      <c r="B160" s="112"/>
      <c r="C160" s="86"/>
      <c r="D160" s="101"/>
      <c r="E160" s="86"/>
      <c r="F160" s="86"/>
      <c r="G160" s="86"/>
      <c r="H160" s="44"/>
      <c r="I160" s="44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</row>
    <row r="161" spans="1:78" ht="15.75" x14ac:dyDescent="0.25">
      <c r="A161" s="75"/>
      <c r="B161" s="85" t="s">
        <v>86</v>
      </c>
      <c r="C161" s="86"/>
      <c r="D161" s="86"/>
      <c r="E161" s="86"/>
      <c r="F161" s="86"/>
      <c r="G161" s="86"/>
      <c r="H161" s="44"/>
      <c r="I161" s="44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</row>
    <row r="162" spans="1:78" ht="15.75" x14ac:dyDescent="0.25">
      <c r="A162" s="75"/>
      <c r="B162" s="86"/>
      <c r="C162" s="86"/>
      <c r="D162" s="86"/>
      <c r="E162" s="86"/>
      <c r="F162" s="86"/>
      <c r="G162" s="86"/>
      <c r="H162" s="44"/>
      <c r="I162" s="44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</row>
    <row r="163" spans="1:78" ht="15.75" x14ac:dyDescent="0.25">
      <c r="A163" s="75"/>
      <c r="B163" s="85" t="s">
        <v>150</v>
      </c>
      <c r="C163" s="85"/>
      <c r="D163" s="85"/>
      <c r="E163" s="85"/>
      <c r="F163" s="86"/>
      <c r="G163" s="85"/>
      <c r="H163" s="44"/>
      <c r="I163" s="127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</row>
    <row r="164" spans="1:78" ht="15.75" x14ac:dyDescent="0.25">
      <c r="A164" s="75"/>
      <c r="B164" s="85"/>
      <c r="C164" s="85"/>
      <c r="D164" s="85"/>
      <c r="E164" s="85"/>
      <c r="F164" s="86"/>
      <c r="G164" s="85"/>
      <c r="H164" s="44"/>
      <c r="I164" s="44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</row>
    <row r="165" spans="1:78" ht="15.75" x14ac:dyDescent="0.25">
      <c r="A165" s="75"/>
      <c r="B165" s="86"/>
      <c r="C165" s="86"/>
      <c r="D165" s="86"/>
      <c r="E165" s="86"/>
      <c r="F165" s="86"/>
      <c r="G165" s="86"/>
      <c r="H165" s="44"/>
      <c r="I165" s="44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</row>
    <row r="166" spans="1:78" ht="15.75" x14ac:dyDescent="0.25">
      <c r="A166" s="75"/>
      <c r="B166" s="85" t="s">
        <v>49</v>
      </c>
      <c r="C166" s="87">
        <v>2025</v>
      </c>
      <c r="D166" s="168"/>
      <c r="E166" s="88"/>
      <c r="F166" s="88"/>
      <c r="G166" s="86"/>
      <c r="H166" s="74"/>
      <c r="I166" s="44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</row>
    <row r="167" spans="1:78" ht="15.75" x14ac:dyDescent="0.25">
      <c r="A167" s="75"/>
      <c r="B167" s="112" t="s">
        <v>87</v>
      </c>
      <c r="C167" s="93">
        <v>0</v>
      </c>
      <c r="D167" s="119"/>
      <c r="E167" s="120"/>
      <c r="F167" s="90"/>
      <c r="G167" s="91"/>
      <c r="H167" s="106"/>
      <c r="I167" s="44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</row>
    <row r="168" spans="1:78" ht="15.75" x14ac:dyDescent="0.25">
      <c r="A168" s="75"/>
      <c r="B168" s="112" t="s">
        <v>88</v>
      </c>
      <c r="C168" s="93">
        <v>131000</v>
      </c>
      <c r="D168" s="119"/>
      <c r="E168" s="120"/>
      <c r="F168" s="90"/>
      <c r="G168" s="91"/>
      <c r="H168" s="106"/>
      <c r="I168" s="44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</row>
    <row r="169" spans="1:78" ht="15.75" x14ac:dyDescent="0.25">
      <c r="A169" s="75"/>
      <c r="B169" s="112" t="s">
        <v>89</v>
      </c>
      <c r="C169" s="93">
        <v>0</v>
      </c>
      <c r="D169" s="119"/>
      <c r="E169" s="120"/>
      <c r="F169" s="90"/>
      <c r="G169" s="86"/>
      <c r="H169" s="106"/>
      <c r="I169" s="44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</row>
    <row r="170" spans="1:78" ht="15.75" x14ac:dyDescent="0.25">
      <c r="A170" s="75"/>
      <c r="B170" s="112" t="s">
        <v>91</v>
      </c>
      <c r="C170" s="93">
        <v>0</v>
      </c>
      <c r="D170" s="119"/>
      <c r="E170" s="120"/>
      <c r="F170" s="90"/>
      <c r="G170" s="86"/>
      <c r="H170" s="106"/>
      <c r="I170" s="44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</row>
    <row r="171" spans="1:78" ht="15.75" x14ac:dyDescent="0.25">
      <c r="A171" s="75"/>
      <c r="B171" s="112" t="s">
        <v>92</v>
      </c>
      <c r="C171" s="93">
        <v>0</v>
      </c>
      <c r="D171" s="119"/>
      <c r="E171" s="120"/>
      <c r="F171" s="90"/>
      <c r="G171" s="86"/>
      <c r="H171" s="106"/>
      <c r="I171" s="44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</row>
    <row r="172" spans="1:78" ht="15.75" x14ac:dyDescent="0.25">
      <c r="A172" s="75"/>
      <c r="B172" s="112" t="s">
        <v>93</v>
      </c>
      <c r="C172" s="93">
        <v>353335.83</v>
      </c>
      <c r="D172" s="119"/>
      <c r="E172" s="120"/>
      <c r="F172" s="90"/>
      <c r="G172" s="86"/>
      <c r="H172" s="44"/>
      <c r="I172" s="44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</row>
    <row r="173" spans="1:78" ht="15.75" x14ac:dyDescent="0.25">
      <c r="A173" s="75"/>
      <c r="B173" s="112" t="s">
        <v>94</v>
      </c>
      <c r="C173" s="93">
        <v>0</v>
      </c>
      <c r="D173" s="119"/>
      <c r="E173" s="120"/>
      <c r="F173" s="90"/>
      <c r="G173" s="86"/>
      <c r="H173" s="44"/>
      <c r="I173" s="44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</row>
    <row r="174" spans="1:78" ht="15.75" x14ac:dyDescent="0.25">
      <c r="A174" s="75"/>
      <c r="B174" s="112" t="s">
        <v>95</v>
      </c>
      <c r="C174" s="172">
        <v>0</v>
      </c>
      <c r="D174" s="119"/>
      <c r="E174" s="120"/>
      <c r="F174" s="90"/>
      <c r="G174" s="98"/>
      <c r="H174" s="44"/>
      <c r="I174" s="44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</row>
    <row r="175" spans="1:78" ht="15.75" x14ac:dyDescent="0.25">
      <c r="A175" s="75"/>
      <c r="B175" s="117" t="s">
        <v>96</v>
      </c>
      <c r="C175" s="118">
        <f>SUM(C167:C174)</f>
        <v>484335.83</v>
      </c>
      <c r="D175" s="171"/>
      <c r="E175" s="122"/>
      <c r="F175" s="122"/>
      <c r="G175" s="86"/>
      <c r="H175" s="44"/>
      <c r="I175" s="44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</row>
    <row r="176" spans="1:78" ht="15.75" x14ac:dyDescent="0.25">
      <c r="A176" s="75"/>
      <c r="B176" s="86"/>
      <c r="C176" s="86"/>
      <c r="D176" s="86"/>
      <c r="E176" s="86"/>
      <c r="F176" s="86"/>
      <c r="G176" s="86"/>
      <c r="H176" s="44"/>
      <c r="I176" s="44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</row>
    <row r="177" spans="1:78" ht="15.75" x14ac:dyDescent="0.25">
      <c r="A177" s="75"/>
      <c r="B177" s="86"/>
      <c r="C177" s="86"/>
      <c r="D177" s="86"/>
      <c r="E177" s="86"/>
      <c r="F177" s="86"/>
      <c r="G177" s="86"/>
      <c r="H177" s="44"/>
      <c r="I177" s="44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</row>
    <row r="178" spans="1:78" ht="15.75" x14ac:dyDescent="0.25">
      <c r="A178" s="75"/>
      <c r="B178" s="86"/>
      <c r="C178" s="86"/>
      <c r="D178" s="86"/>
      <c r="E178" s="86"/>
      <c r="F178" s="86"/>
      <c r="G178" s="86"/>
      <c r="H178" s="44"/>
      <c r="I178" s="44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</row>
    <row r="179" spans="1:78" ht="15.75" x14ac:dyDescent="0.25">
      <c r="A179" s="75"/>
      <c r="B179" s="86"/>
      <c r="C179" s="86"/>
      <c r="D179" s="86"/>
      <c r="E179" s="86"/>
      <c r="F179" s="86"/>
      <c r="G179" s="86"/>
      <c r="H179" s="44"/>
      <c r="I179" s="44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</row>
    <row r="180" spans="1:78" ht="15.75" x14ac:dyDescent="0.25">
      <c r="A180" s="75"/>
      <c r="B180" s="86"/>
      <c r="C180" s="86"/>
      <c r="D180" s="86"/>
      <c r="E180" s="86"/>
      <c r="F180" s="86"/>
      <c r="G180" s="86"/>
      <c r="H180" s="44"/>
      <c r="I180" s="44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</row>
    <row r="181" spans="1:78" ht="15.75" x14ac:dyDescent="0.25">
      <c r="A181" s="75"/>
      <c r="B181" s="85" t="s">
        <v>97</v>
      </c>
      <c r="C181" s="86" t="s">
        <v>12</v>
      </c>
      <c r="D181" s="86"/>
      <c r="E181" s="86"/>
      <c r="F181" s="86"/>
      <c r="G181" s="86"/>
      <c r="H181" s="44"/>
      <c r="I181" s="44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</row>
    <row r="182" spans="1:78" ht="15.75" x14ac:dyDescent="0.25">
      <c r="A182" s="75"/>
      <c r="B182" s="86"/>
      <c r="C182" s="86"/>
      <c r="D182" s="86"/>
      <c r="E182" s="86"/>
      <c r="F182" s="86" t="s">
        <v>12</v>
      </c>
      <c r="G182" s="86"/>
      <c r="H182" s="44"/>
      <c r="I182" s="44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</row>
    <row r="183" spans="1:78" ht="15.75" x14ac:dyDescent="0.25">
      <c r="A183" s="75"/>
      <c r="B183" s="85" t="s">
        <v>151</v>
      </c>
      <c r="C183" s="85"/>
      <c r="D183" s="85"/>
      <c r="E183" s="85"/>
      <c r="F183" s="86"/>
      <c r="G183" s="86"/>
      <c r="H183" s="44"/>
      <c r="I183" s="44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</row>
    <row r="184" spans="1:78" ht="15.75" x14ac:dyDescent="0.25">
      <c r="A184" s="75"/>
      <c r="B184" s="85"/>
      <c r="C184" s="86"/>
      <c r="D184" s="86"/>
      <c r="E184" s="86"/>
      <c r="F184" s="86"/>
      <c r="G184" s="86"/>
      <c r="H184" s="44"/>
      <c r="I184" s="44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</row>
    <row r="185" spans="1:78" ht="15.75" x14ac:dyDescent="0.25">
      <c r="A185" s="60"/>
      <c r="B185" s="85" t="s">
        <v>98</v>
      </c>
      <c r="C185" s="87">
        <v>2025</v>
      </c>
      <c r="D185" s="168"/>
      <c r="E185" s="88"/>
      <c r="F185" s="88"/>
      <c r="G185" s="86"/>
      <c r="H185" s="44"/>
      <c r="I185" s="44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</row>
    <row r="186" spans="1:78" ht="15.75" x14ac:dyDescent="0.25">
      <c r="A186" s="60"/>
      <c r="B186" s="112" t="s">
        <v>99</v>
      </c>
      <c r="C186" s="121">
        <v>25509494.149999999</v>
      </c>
      <c r="D186" s="171"/>
      <c r="E186" s="113"/>
      <c r="F186" s="105"/>
      <c r="G186" s="101"/>
      <c r="H186" s="44"/>
      <c r="I186" s="44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</row>
    <row r="187" spans="1:78" ht="15.75" x14ac:dyDescent="0.25">
      <c r="A187" s="60"/>
      <c r="B187" s="85" t="s">
        <v>100</v>
      </c>
      <c r="C187" s="118">
        <f>SUM(C186:C186)</f>
        <v>25509494.149999999</v>
      </c>
      <c r="D187" s="170"/>
      <c r="E187" s="97"/>
      <c r="F187" s="109"/>
      <c r="G187" s="86"/>
      <c r="H187" s="44"/>
      <c r="I187" s="44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</row>
    <row r="188" spans="1:78" ht="15.75" x14ac:dyDescent="0.25">
      <c r="A188" s="60"/>
      <c r="B188" s="86"/>
      <c r="C188" s="86"/>
      <c r="D188" s="86"/>
      <c r="E188" s="86"/>
      <c r="F188" s="86"/>
      <c r="G188" s="86"/>
      <c r="H188" s="44"/>
      <c r="I188" s="44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</row>
    <row r="189" spans="1:78" ht="15.75" x14ac:dyDescent="0.25">
      <c r="A189" s="60"/>
      <c r="B189" s="86"/>
      <c r="C189" s="86"/>
      <c r="D189" s="86"/>
      <c r="E189" s="86"/>
      <c r="F189" s="101"/>
      <c r="G189" s="86"/>
      <c r="H189" s="44"/>
      <c r="I189" s="44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</row>
    <row r="190" spans="1:78" ht="15.75" x14ac:dyDescent="0.25">
      <c r="A190" s="60"/>
      <c r="B190" s="86"/>
      <c r="C190" s="86"/>
      <c r="D190" s="86"/>
      <c r="E190" s="86"/>
      <c r="F190" s="86"/>
      <c r="G190" s="86"/>
      <c r="H190" s="44"/>
      <c r="I190" s="44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</row>
    <row r="191" spans="1:78" ht="15.75" x14ac:dyDescent="0.25">
      <c r="A191" s="60"/>
      <c r="B191" s="85" t="s">
        <v>101</v>
      </c>
      <c r="C191" s="86"/>
      <c r="D191" s="86"/>
      <c r="E191" s="98" t="s">
        <v>12</v>
      </c>
      <c r="F191" s="98"/>
      <c r="G191" s="86"/>
      <c r="H191" s="44"/>
      <c r="I191" s="44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</row>
    <row r="192" spans="1:78" ht="15.75" x14ac:dyDescent="0.25">
      <c r="A192" s="60"/>
      <c r="B192" s="86"/>
      <c r="C192" s="86"/>
      <c r="D192" s="86"/>
      <c r="E192" s="86"/>
      <c r="F192" s="86"/>
      <c r="G192" s="86"/>
      <c r="H192" s="44"/>
      <c r="I192" s="44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</row>
    <row r="193" spans="1:78" ht="15.75" x14ac:dyDescent="0.25">
      <c r="A193" s="60"/>
      <c r="B193" s="85" t="s">
        <v>147</v>
      </c>
      <c r="C193" s="85"/>
      <c r="D193" s="85"/>
      <c r="E193" s="85"/>
      <c r="F193" s="86"/>
      <c r="G193" s="86"/>
      <c r="H193" s="44"/>
      <c r="I193" s="44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</row>
    <row r="194" spans="1:78" ht="15.75" x14ac:dyDescent="0.25">
      <c r="A194" s="60"/>
      <c r="B194" s="85" t="s">
        <v>148</v>
      </c>
      <c r="C194" s="85"/>
      <c r="D194" s="85"/>
      <c r="E194" s="85"/>
      <c r="F194" s="86"/>
      <c r="G194" s="86"/>
      <c r="H194" s="44"/>
      <c r="I194" s="44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</row>
    <row r="195" spans="1:78" ht="15.75" x14ac:dyDescent="0.25">
      <c r="A195" s="60"/>
      <c r="B195" s="85"/>
      <c r="C195" s="85"/>
      <c r="D195" s="85"/>
      <c r="E195" s="85"/>
      <c r="F195" s="86"/>
      <c r="G195" s="86"/>
      <c r="H195" s="44"/>
      <c r="I195" s="44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</row>
    <row r="196" spans="1:78" ht="15.75" x14ac:dyDescent="0.25">
      <c r="A196" s="60"/>
      <c r="B196" s="86"/>
      <c r="C196" s="86"/>
      <c r="D196" s="86"/>
      <c r="E196" s="86"/>
      <c r="F196" s="101"/>
      <c r="G196" s="86"/>
      <c r="H196" s="44"/>
      <c r="I196" s="44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</row>
    <row r="197" spans="1:78" ht="15.75" x14ac:dyDescent="0.25">
      <c r="A197" s="60"/>
      <c r="B197" s="88" t="s">
        <v>49</v>
      </c>
      <c r="C197" s="87">
        <v>2025</v>
      </c>
      <c r="D197" s="168"/>
      <c r="E197" s="88"/>
      <c r="F197" s="88"/>
      <c r="G197" s="91"/>
      <c r="H197" s="74"/>
      <c r="I197" s="44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</row>
    <row r="198" spans="1:78" ht="15.75" x14ac:dyDescent="0.25">
      <c r="A198" s="60"/>
      <c r="B198" s="112" t="s">
        <v>102</v>
      </c>
      <c r="C198" s="93">
        <v>143217477.56999999</v>
      </c>
      <c r="D198" s="93"/>
      <c r="E198" s="113"/>
      <c r="F198" s="123"/>
      <c r="G198" s="91"/>
      <c r="H198" s="106"/>
      <c r="I198" s="44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</row>
    <row r="199" spans="1:78" ht="15.75" x14ac:dyDescent="0.25">
      <c r="A199" s="60"/>
      <c r="B199" s="112" t="s">
        <v>103</v>
      </c>
      <c r="C199" s="172">
        <v>5797326.4400000004</v>
      </c>
      <c r="D199" s="93"/>
      <c r="E199" s="113"/>
      <c r="F199" s="123"/>
      <c r="G199" s="98"/>
      <c r="H199" s="93"/>
      <c r="I199" s="44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</row>
    <row r="200" spans="1:78" ht="15.75" x14ac:dyDescent="0.25">
      <c r="A200" s="60"/>
      <c r="B200" s="85" t="s">
        <v>104</v>
      </c>
      <c r="C200" s="96">
        <f>SUM(C198:C199)</f>
        <v>149014804.00999999</v>
      </c>
      <c r="D200" s="170"/>
      <c r="E200" s="97"/>
      <c r="F200" s="109"/>
      <c r="G200" s="86"/>
      <c r="H200" s="124"/>
      <c r="I200" s="44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</row>
    <row r="201" spans="1:78" ht="15.75" x14ac:dyDescent="0.25">
      <c r="A201" s="60"/>
      <c r="B201" s="86"/>
      <c r="C201" s="86"/>
      <c r="D201" s="86"/>
      <c r="E201" s="86"/>
      <c r="F201" s="86"/>
      <c r="G201" s="101"/>
      <c r="H201" s="72"/>
      <c r="I201" s="44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</row>
    <row r="202" spans="1:78" ht="15.75" x14ac:dyDescent="0.25">
      <c r="A202" s="60"/>
      <c r="B202" s="86"/>
      <c r="C202" s="86"/>
      <c r="D202" s="86"/>
      <c r="E202" s="86"/>
      <c r="F202" s="86"/>
      <c r="G202" s="86"/>
      <c r="H202" s="72"/>
      <c r="I202" s="44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</row>
    <row r="203" spans="1:78" ht="15.75" x14ac:dyDescent="0.25">
      <c r="A203" s="60"/>
      <c r="B203" s="86"/>
      <c r="C203" s="86"/>
      <c r="D203" s="86"/>
      <c r="E203" s="86"/>
      <c r="F203" s="86"/>
      <c r="G203" s="86"/>
      <c r="H203" s="72"/>
      <c r="I203" s="44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</row>
    <row r="204" spans="1:78" ht="15.75" x14ac:dyDescent="0.25">
      <c r="A204" s="60"/>
      <c r="B204" s="86"/>
      <c r="C204" s="86"/>
      <c r="D204" s="86"/>
      <c r="E204" s="86"/>
      <c r="F204" s="86"/>
      <c r="G204" s="86"/>
      <c r="H204" s="72"/>
      <c r="I204" s="44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</row>
    <row r="205" spans="1:78" ht="15.75" x14ac:dyDescent="0.25">
      <c r="A205" s="60"/>
      <c r="B205" s="86"/>
      <c r="C205" s="86"/>
      <c r="D205" s="86"/>
      <c r="E205" s="86"/>
      <c r="F205" s="86"/>
      <c r="G205" s="86"/>
      <c r="H205" s="72"/>
      <c r="I205" s="44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</row>
    <row r="206" spans="1:78" ht="15.75" x14ac:dyDescent="0.25">
      <c r="A206" s="60"/>
      <c r="B206" s="85" t="s">
        <v>105</v>
      </c>
      <c r="C206" s="86"/>
      <c r="D206" s="86"/>
      <c r="E206" s="86"/>
      <c r="F206" s="86"/>
      <c r="G206" s="86"/>
      <c r="H206" s="72"/>
      <c r="I206" s="44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</row>
    <row r="207" spans="1:78" ht="15.75" x14ac:dyDescent="0.25">
      <c r="A207" s="60"/>
      <c r="B207" s="85"/>
      <c r="C207" s="86"/>
      <c r="D207" s="86"/>
      <c r="E207" s="86"/>
      <c r="F207" s="86"/>
      <c r="G207" s="86"/>
      <c r="H207" s="72"/>
      <c r="I207" s="44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</row>
    <row r="208" spans="1:78" ht="15.75" x14ac:dyDescent="0.25">
      <c r="A208" s="60"/>
      <c r="B208" s="85" t="s">
        <v>149</v>
      </c>
      <c r="C208" s="85"/>
      <c r="D208" s="85"/>
      <c r="E208" s="85"/>
      <c r="F208" s="86"/>
      <c r="G208" s="86"/>
      <c r="H208" s="72"/>
      <c r="I208" s="44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</row>
    <row r="209" spans="1:78" ht="15.75" x14ac:dyDescent="0.25">
      <c r="A209" s="60"/>
      <c r="B209" s="85"/>
      <c r="C209" s="85"/>
      <c r="D209" s="85"/>
      <c r="E209" s="86"/>
      <c r="F209" s="86"/>
      <c r="G209" s="86"/>
      <c r="H209" s="93"/>
      <c r="I209" s="44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</row>
    <row r="210" spans="1:78" ht="13.5" customHeight="1" x14ac:dyDescent="0.25">
      <c r="A210" s="60"/>
      <c r="B210" s="85"/>
      <c r="C210" s="86"/>
      <c r="D210" s="86"/>
      <c r="E210" s="86"/>
      <c r="F210" s="86"/>
      <c r="G210" s="86"/>
      <c r="H210" s="72"/>
      <c r="I210" s="44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</row>
    <row r="211" spans="1:78" ht="15.75" customHeight="1" x14ac:dyDescent="0.25">
      <c r="A211" s="60"/>
      <c r="B211" s="182" t="s">
        <v>49</v>
      </c>
      <c r="C211" s="87">
        <v>2025</v>
      </c>
      <c r="D211" s="168"/>
      <c r="E211" s="88"/>
      <c r="F211" s="88"/>
      <c r="G211" s="86"/>
      <c r="H211" s="125"/>
      <c r="I211" s="44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</row>
    <row r="212" spans="1:78" ht="15.75" x14ac:dyDescent="0.25">
      <c r="A212" s="60"/>
      <c r="B212" s="112" t="s">
        <v>106</v>
      </c>
      <c r="C212" s="93">
        <v>70038.86</v>
      </c>
      <c r="D212" s="119"/>
      <c r="E212" s="113"/>
      <c r="F212" s="105"/>
      <c r="G212" s="91"/>
      <c r="H212" s="126"/>
      <c r="I212" s="44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</row>
    <row r="213" spans="1:78" ht="15.75" x14ac:dyDescent="0.25">
      <c r="A213" s="60"/>
      <c r="B213" s="112" t="s">
        <v>107</v>
      </c>
      <c r="C213" s="93">
        <v>0</v>
      </c>
      <c r="D213" s="119"/>
      <c r="E213" s="113"/>
      <c r="F213" s="105"/>
      <c r="G213" s="91"/>
      <c r="H213" s="126"/>
      <c r="I213" s="44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</row>
    <row r="214" spans="1:78" ht="15.75" x14ac:dyDescent="0.25">
      <c r="A214" s="60"/>
      <c r="B214" s="112" t="s">
        <v>108</v>
      </c>
      <c r="C214" s="93">
        <v>0</v>
      </c>
      <c r="D214" s="119"/>
      <c r="E214" s="113"/>
      <c r="F214" s="105"/>
      <c r="G214" s="91"/>
      <c r="H214" s="126"/>
      <c r="I214" s="127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</row>
    <row r="215" spans="1:78" ht="15.75" x14ac:dyDescent="0.25">
      <c r="A215" s="60"/>
      <c r="B215" s="112" t="s">
        <v>109</v>
      </c>
      <c r="C215" s="93">
        <v>0</v>
      </c>
      <c r="D215" s="119"/>
      <c r="E215" s="113"/>
      <c r="F215" s="105"/>
      <c r="G215" s="91"/>
      <c r="H215" s="126"/>
      <c r="I215" s="44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</row>
    <row r="216" spans="1:78" ht="15.75" x14ac:dyDescent="0.25">
      <c r="A216" s="60"/>
      <c r="B216" s="112" t="s">
        <v>110</v>
      </c>
      <c r="C216" s="172">
        <v>525107.22</v>
      </c>
      <c r="D216" s="119"/>
      <c r="E216" s="113"/>
      <c r="F216" s="105"/>
      <c r="G216" s="91"/>
      <c r="H216" s="126">
        <v>0</v>
      </c>
      <c r="I216" s="44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</row>
    <row r="217" spans="1:78" ht="15.75" x14ac:dyDescent="0.25">
      <c r="A217" s="60"/>
      <c r="B217" s="117" t="s">
        <v>111</v>
      </c>
      <c r="C217" s="96">
        <f>SUM(C212:C216)</f>
        <v>595146.07999999996</v>
      </c>
      <c r="D217" s="99"/>
      <c r="E217" s="97"/>
      <c r="F217" s="123"/>
      <c r="G217" s="91"/>
      <c r="H217" s="128">
        <v>0</v>
      </c>
      <c r="I217" s="44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</row>
    <row r="218" spans="1:78" ht="15.75" x14ac:dyDescent="0.25">
      <c r="A218" s="60"/>
      <c r="B218" s="86"/>
      <c r="C218" s="86"/>
      <c r="D218" s="86"/>
      <c r="E218" s="129"/>
      <c r="F218" s="86"/>
      <c r="G218" s="101"/>
      <c r="H218" s="102"/>
      <c r="I218" s="44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</row>
    <row r="219" spans="1:78" ht="15.75" x14ac:dyDescent="0.25">
      <c r="A219" s="60"/>
      <c r="B219" s="86"/>
      <c r="C219" s="130"/>
      <c r="D219" s="86"/>
      <c r="E219" s="115"/>
      <c r="F219" s="86"/>
      <c r="G219" s="115"/>
      <c r="H219" s="73"/>
      <c r="I219" s="44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</row>
    <row r="220" spans="1:78" ht="15.75" x14ac:dyDescent="0.25">
      <c r="A220" s="60"/>
      <c r="B220" s="86"/>
      <c r="C220" s="130"/>
      <c r="D220" s="86"/>
      <c r="E220" s="115"/>
      <c r="F220" s="86"/>
      <c r="G220" s="115"/>
      <c r="H220" s="73"/>
      <c r="I220" s="44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</row>
    <row r="221" spans="1:78" ht="15.75" x14ac:dyDescent="0.25">
      <c r="A221" s="60"/>
      <c r="B221" s="86"/>
      <c r="C221" s="130"/>
      <c r="D221" s="86"/>
      <c r="E221" s="115"/>
      <c r="F221" s="86"/>
      <c r="G221" s="115"/>
      <c r="H221" s="73"/>
      <c r="I221" s="44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</row>
    <row r="222" spans="1:78" ht="15.75" x14ac:dyDescent="0.25">
      <c r="A222" s="60"/>
      <c r="B222" s="86"/>
      <c r="C222" s="130"/>
      <c r="D222" s="86"/>
      <c r="E222" s="115"/>
      <c r="F222" s="86"/>
      <c r="G222" s="115"/>
      <c r="H222" s="73"/>
      <c r="I222" s="44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</row>
    <row r="223" spans="1:78" ht="13.5" customHeight="1" x14ac:dyDescent="0.25">
      <c r="A223" s="60"/>
      <c r="B223" s="85"/>
      <c r="C223" s="86"/>
      <c r="D223" s="131"/>
      <c r="E223" s="86"/>
      <c r="F223" s="101"/>
      <c r="G223" s="115"/>
      <c r="H223" s="132"/>
      <c r="I223" s="44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</row>
    <row r="224" spans="1:78" ht="15.75" x14ac:dyDescent="0.25">
      <c r="A224" s="60"/>
      <c r="B224" s="85"/>
      <c r="C224" s="86"/>
      <c r="D224" s="131"/>
      <c r="E224" s="86"/>
      <c r="F224" s="101"/>
      <c r="G224" s="115"/>
      <c r="H224" s="132"/>
      <c r="I224" s="44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</row>
    <row r="225" spans="1:78" ht="15.75" x14ac:dyDescent="0.25">
      <c r="A225" s="60"/>
      <c r="B225" s="85"/>
      <c r="C225" s="86"/>
      <c r="D225" s="131"/>
      <c r="E225" s="86"/>
      <c r="F225" s="101"/>
      <c r="G225" s="115"/>
      <c r="H225" s="132"/>
      <c r="I225" s="44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</row>
    <row r="226" spans="1:78" ht="15.75" x14ac:dyDescent="0.25">
      <c r="A226" s="60"/>
      <c r="B226" s="85"/>
      <c r="C226" s="86"/>
      <c r="D226" s="131"/>
      <c r="E226" s="86"/>
      <c r="F226" s="101"/>
      <c r="G226" s="115"/>
      <c r="H226" s="132"/>
      <c r="I226" s="44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</row>
    <row r="227" spans="1:78" ht="15.75" x14ac:dyDescent="0.25">
      <c r="A227" s="60"/>
      <c r="B227" s="85"/>
      <c r="C227" s="86"/>
      <c r="D227" s="131"/>
      <c r="E227" s="86"/>
      <c r="F227" s="101"/>
      <c r="G227" s="115"/>
      <c r="H227" s="132"/>
      <c r="I227" s="44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</row>
    <row r="228" spans="1:78" ht="12" customHeight="1" x14ac:dyDescent="0.25">
      <c r="A228" s="60"/>
      <c r="B228" s="85" t="s">
        <v>13</v>
      </c>
      <c r="C228" s="131"/>
      <c r="D228" s="91"/>
      <c r="E228" s="101"/>
      <c r="F228" s="101"/>
      <c r="G228" s="115"/>
      <c r="H228" s="44"/>
      <c r="I228" s="44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</row>
    <row r="229" spans="1:78" ht="15.75" x14ac:dyDescent="0.25">
      <c r="A229" s="60"/>
      <c r="B229" s="86"/>
      <c r="C229" s="101"/>
      <c r="D229" s="199"/>
      <c r="E229" s="101"/>
      <c r="F229" s="101"/>
      <c r="G229" s="91"/>
      <c r="H229" s="133"/>
      <c r="I229" s="44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</row>
    <row r="230" spans="1:78" ht="21.75" customHeight="1" x14ac:dyDescent="0.25">
      <c r="A230" s="60"/>
      <c r="B230" s="134">
        <v>2025</v>
      </c>
      <c r="C230" s="135"/>
      <c r="D230" s="135"/>
      <c r="E230" s="136"/>
      <c r="F230" s="137"/>
      <c r="G230" s="115"/>
      <c r="H230" s="44"/>
      <c r="I230" s="138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</row>
    <row r="231" spans="1:78" ht="84" customHeight="1" x14ac:dyDescent="0.25">
      <c r="A231" s="60"/>
      <c r="B231" s="139"/>
      <c r="C231" s="140"/>
      <c r="D231" s="140" t="s">
        <v>112</v>
      </c>
      <c r="E231" s="140" t="s">
        <v>113</v>
      </c>
      <c r="F231" s="141" t="s">
        <v>2</v>
      </c>
      <c r="G231" s="142" t="s">
        <v>114</v>
      </c>
      <c r="H231" s="143" t="s">
        <v>115</v>
      </c>
      <c r="I231" s="144" t="s">
        <v>3</v>
      </c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</row>
    <row r="232" spans="1:78" ht="15.75" x14ac:dyDescent="0.25">
      <c r="A232" s="60"/>
      <c r="B232" s="145" t="s">
        <v>116</v>
      </c>
      <c r="C232" s="91"/>
      <c r="D232" s="111">
        <f>25771718.5+25987666+120881.68+2168108.01+964966.57+1257894.77+150000-4768877.2</f>
        <v>51652358.329999998</v>
      </c>
      <c r="E232" s="111">
        <f>439271832.72+26762485.32-29447184.17</f>
        <v>436587133.87</v>
      </c>
      <c r="F232" s="111">
        <f>1983790.8+6554.02+36893.08+489755-489755</f>
        <v>2027237.9000000004</v>
      </c>
      <c r="G232" s="111">
        <f>297232.39+42123894.91+7396924.91+4527757.31+16565679.5+388385.08-2918451.98</f>
        <v>68381422.11999999</v>
      </c>
      <c r="H232" s="132">
        <f>4269126.94+14143796.64+5868839.16+171235.24+16263.01+45703.82+233575.98+5383.87-1364057.72</f>
        <v>23389866.940000005</v>
      </c>
      <c r="I232" s="132">
        <f>SUM(C232:H232)</f>
        <v>582038019.15999997</v>
      </c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</row>
    <row r="233" spans="1:78" ht="15.75" x14ac:dyDescent="0.25">
      <c r="A233" s="60"/>
      <c r="B233" s="146" t="s">
        <v>117</v>
      </c>
      <c r="C233" s="173"/>
      <c r="D233" s="173">
        <f>4478025.2+81262+59590+150000</f>
        <v>4768877.2</v>
      </c>
      <c r="E233" s="173">
        <f>28739435.83+707748.34</f>
        <v>29447184.169999998</v>
      </c>
      <c r="F233" s="173">
        <v>489755</v>
      </c>
      <c r="G233" s="108">
        <f>522526.98+2395925</f>
        <v>2918451.98</v>
      </c>
      <c r="H233" s="108">
        <f>644017.8+336683+13805.92+369551</f>
        <v>1364057.7200000002</v>
      </c>
      <c r="I233" s="108">
        <f>SUM(C233:H233)</f>
        <v>38988326.069999993</v>
      </c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</row>
    <row r="234" spans="1:78" ht="15.75" x14ac:dyDescent="0.25">
      <c r="A234" s="60"/>
      <c r="B234" s="145" t="s">
        <v>118</v>
      </c>
      <c r="C234" s="101"/>
      <c r="D234" s="111">
        <f t="shared" ref="D234:H234" si="0">D232+D233</f>
        <v>56421235.530000001</v>
      </c>
      <c r="E234" s="111">
        <f t="shared" si="0"/>
        <v>466034318.04000002</v>
      </c>
      <c r="F234" s="111">
        <f t="shared" si="0"/>
        <v>2516992.9000000004</v>
      </c>
      <c r="G234" s="111">
        <f t="shared" si="0"/>
        <v>71299874.099999994</v>
      </c>
      <c r="H234" s="111">
        <f t="shared" si="0"/>
        <v>24753924.660000004</v>
      </c>
      <c r="I234" s="132">
        <f>I232+I233</f>
        <v>621026345.23000002</v>
      </c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</row>
    <row r="235" spans="1:78" ht="15.75" x14ac:dyDescent="0.25">
      <c r="A235" s="60"/>
      <c r="B235" s="145"/>
      <c r="C235" s="111"/>
      <c r="D235" s="111"/>
      <c r="E235" s="111"/>
      <c r="F235" s="111"/>
      <c r="G235" s="132"/>
      <c r="H235" s="132"/>
      <c r="I235" s="91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</row>
    <row r="236" spans="1:78" ht="15.75" x14ac:dyDescent="0.25">
      <c r="A236" s="60"/>
      <c r="B236" s="147" t="s">
        <v>6</v>
      </c>
      <c r="C236" s="173"/>
      <c r="D236" s="173"/>
      <c r="E236" s="173"/>
      <c r="F236" s="173"/>
      <c r="G236" s="108"/>
      <c r="H236" s="108"/>
      <c r="I236" s="161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</row>
    <row r="237" spans="1:78" ht="15.75" x14ac:dyDescent="0.25">
      <c r="A237" s="60"/>
      <c r="B237" s="148" t="s">
        <v>7</v>
      </c>
      <c r="C237" s="132"/>
      <c r="D237" s="111">
        <f>-15049958.87-21108093.35-55870.68-2168095.01-964964.57-1222906.51-9999.93+2803559.08</f>
        <v>-37776329.839999996</v>
      </c>
      <c r="E237" s="111">
        <f>-373961457.37-24363985.58+16487747.64</f>
        <v>-381837695.31</v>
      </c>
      <c r="F237" s="111">
        <f>-1983788.8-6028.49-3842.61-75548.22+77593.32</f>
        <v>-1991614.8</v>
      </c>
      <c r="G237" s="111">
        <f>-279365.58-40728191.5-7396826.91-2203943.42-13332026.44-57907.65+4590355.9</f>
        <v>-59407905.599999994</v>
      </c>
      <c r="H237" s="132">
        <f>-3349345.75-9263416.31-5046714.2-90688.89-1693.96-41615.17-1121.01+1265971.02</f>
        <v>-16528624.270000007</v>
      </c>
      <c r="I237" s="132">
        <f>SUM(C237:H237)</f>
        <v>-497542169.81999993</v>
      </c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</row>
    <row r="238" spans="1:78" ht="15.75" x14ac:dyDescent="0.25">
      <c r="A238" s="60"/>
      <c r="B238" s="146" t="s">
        <v>8</v>
      </c>
      <c r="C238" s="108"/>
      <c r="D238" s="111">
        <f>-1502828.29-1245071.74-16252-2-29405.12-9999.93</f>
        <v>-2803559.0800000005</v>
      </c>
      <c r="E238" s="111">
        <f>-15835731.35-652016.29</f>
        <v>-16487747.640000001</v>
      </c>
      <c r="F238" s="111">
        <f>-202.65-1844.45-75542.22-4</f>
        <v>-77593.320000000007</v>
      </c>
      <c r="G238" s="111">
        <f>-5110.77-4057983.82-76052.14-443787.25-7421.92</f>
        <v>-4590355.9000000004</v>
      </c>
      <c r="H238" s="108">
        <f>-86993.12-735278.14-813.1-538.09-27614.52-1399.76-413334.29</f>
        <v>-1265971.02</v>
      </c>
      <c r="I238" s="132">
        <f>SUM(C238:H238)</f>
        <v>-25225226.960000005</v>
      </c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</row>
    <row r="239" spans="1:78" ht="15.75" x14ac:dyDescent="0.25">
      <c r="A239" s="60"/>
      <c r="B239" s="149" t="s">
        <v>9</v>
      </c>
      <c r="C239" s="118"/>
      <c r="D239" s="118">
        <f t="shared" ref="D239:I239" si="1">D237+D238</f>
        <v>-40579888.919999994</v>
      </c>
      <c r="E239" s="118">
        <f t="shared" si="1"/>
        <v>-398325442.94999999</v>
      </c>
      <c r="F239" s="118">
        <f t="shared" si="1"/>
        <v>-2069208.12</v>
      </c>
      <c r="G239" s="118">
        <f t="shared" si="1"/>
        <v>-63998261.499999993</v>
      </c>
      <c r="H239" s="118">
        <f t="shared" si="1"/>
        <v>-17794595.290000007</v>
      </c>
      <c r="I239" s="96">
        <f t="shared" si="1"/>
        <v>-522767396.77999991</v>
      </c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</row>
    <row r="240" spans="1:78" ht="16.5" thickBot="1" x14ac:dyDescent="0.3">
      <c r="A240" s="60"/>
      <c r="B240" s="150" t="s">
        <v>119</v>
      </c>
      <c r="C240" s="200"/>
      <c r="D240" s="151">
        <f t="shared" ref="D240:H240" si="2">D234+D239</f>
        <v>15841346.610000007</v>
      </c>
      <c r="E240" s="151">
        <f t="shared" si="2"/>
        <v>67708875.090000033</v>
      </c>
      <c r="F240" s="151">
        <f t="shared" si="2"/>
        <v>447784.78000000026</v>
      </c>
      <c r="G240" s="151">
        <f t="shared" si="2"/>
        <v>7301612.6000000015</v>
      </c>
      <c r="H240" s="151">
        <f t="shared" si="2"/>
        <v>6959329.3699999973</v>
      </c>
      <c r="I240" s="152">
        <f>I234+I239</f>
        <v>98258948.450000107</v>
      </c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</row>
    <row r="241" spans="1:78" ht="15.75" x14ac:dyDescent="0.25">
      <c r="A241" s="60"/>
      <c r="B241" s="117"/>
      <c r="C241" s="131"/>
      <c r="D241" s="131"/>
      <c r="E241" s="131"/>
      <c r="F241" s="131"/>
      <c r="G241" s="91"/>
      <c r="H241" s="153"/>
      <c r="I241" s="154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</row>
    <row r="242" spans="1:78" ht="15.75" x14ac:dyDescent="0.25">
      <c r="A242" s="60"/>
      <c r="B242" s="85"/>
      <c r="C242" s="85"/>
      <c r="D242" s="85"/>
      <c r="E242" s="85"/>
      <c r="F242" s="86"/>
      <c r="G242" s="155"/>
      <c r="H242" s="114"/>
      <c r="I242" s="114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</row>
    <row r="243" spans="1:78" ht="15.75" x14ac:dyDescent="0.25">
      <c r="A243" s="60"/>
      <c r="B243" s="85" t="s">
        <v>152</v>
      </c>
      <c r="C243" s="85"/>
      <c r="D243" s="85"/>
      <c r="E243" s="85"/>
      <c r="F243" s="86"/>
      <c r="G243" s="123"/>
      <c r="H243" s="156"/>
      <c r="I243" s="156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</row>
    <row r="244" spans="1:78" ht="15.75" x14ac:dyDescent="0.25">
      <c r="A244" s="60"/>
      <c r="B244" s="85"/>
      <c r="C244" s="86"/>
      <c r="D244" s="86"/>
      <c r="E244" s="101"/>
      <c r="F244" s="98"/>
      <c r="G244" s="155"/>
      <c r="H244" s="114"/>
      <c r="I244" s="114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</row>
    <row r="245" spans="1:78" ht="15.75" x14ac:dyDescent="0.25">
      <c r="A245" s="60"/>
      <c r="B245" s="85"/>
      <c r="C245" s="86"/>
      <c r="D245" s="86"/>
      <c r="E245" s="101"/>
      <c r="F245" s="98"/>
      <c r="G245" s="155"/>
      <c r="H245" s="114"/>
      <c r="I245" s="114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</row>
    <row r="246" spans="1:78" ht="15.75" x14ac:dyDescent="0.25">
      <c r="A246" s="60"/>
      <c r="B246" s="86"/>
      <c r="C246" s="86"/>
      <c r="D246" s="86"/>
      <c r="E246" s="86"/>
      <c r="F246" s="157"/>
      <c r="G246" s="123"/>
      <c r="H246" s="127"/>
      <c r="I246" s="44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</row>
    <row r="247" spans="1:78" ht="15.75" x14ac:dyDescent="0.25">
      <c r="A247" s="60"/>
      <c r="B247" s="86"/>
      <c r="C247" s="86"/>
      <c r="D247" s="86"/>
      <c r="E247" s="86"/>
      <c r="F247" s="157"/>
      <c r="G247" s="123"/>
      <c r="H247" s="127"/>
      <c r="I247" s="44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</row>
    <row r="248" spans="1:78" ht="15.75" x14ac:dyDescent="0.25">
      <c r="A248" s="60"/>
      <c r="B248" s="86"/>
      <c r="C248" s="86"/>
      <c r="D248" s="86"/>
      <c r="E248" s="86"/>
      <c r="F248" s="157"/>
      <c r="G248" s="123"/>
      <c r="H248" s="127"/>
      <c r="I248" s="44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</row>
    <row r="249" spans="1:78" ht="15.75" x14ac:dyDescent="0.25">
      <c r="A249" s="60"/>
      <c r="B249" s="86"/>
      <c r="C249" s="86"/>
      <c r="D249" s="86"/>
      <c r="E249" s="86"/>
      <c r="F249" s="157"/>
      <c r="G249" s="123"/>
      <c r="H249" s="127"/>
      <c r="I249" s="44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</row>
    <row r="250" spans="1:78" ht="15.75" x14ac:dyDescent="0.25">
      <c r="A250" s="60"/>
      <c r="B250" s="86"/>
      <c r="C250" s="86"/>
      <c r="D250" s="86"/>
      <c r="E250" s="86"/>
      <c r="F250" s="157"/>
      <c r="G250" s="123"/>
      <c r="H250" s="127"/>
      <c r="I250" s="44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</row>
    <row r="251" spans="1:78" ht="15.75" x14ac:dyDescent="0.25">
      <c r="A251" s="60"/>
      <c r="B251" s="85" t="s">
        <v>120</v>
      </c>
      <c r="C251" s="86"/>
      <c r="D251" s="86"/>
      <c r="E251" s="86"/>
      <c r="F251" s="101"/>
      <c r="G251" s="86"/>
      <c r="H251" s="44"/>
      <c r="I251" s="44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</row>
    <row r="252" spans="1:78" ht="15.75" x14ac:dyDescent="0.25">
      <c r="A252" s="60"/>
      <c r="B252" s="86"/>
      <c r="C252" s="86"/>
      <c r="D252" s="86"/>
      <c r="E252" s="86"/>
      <c r="F252" s="86"/>
      <c r="G252" s="86"/>
      <c r="H252" s="44"/>
      <c r="I252" s="44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</row>
    <row r="253" spans="1:78" ht="15.75" x14ac:dyDescent="0.25">
      <c r="A253" s="60"/>
      <c r="B253" s="86"/>
      <c r="C253" s="86"/>
      <c r="D253" s="86"/>
      <c r="E253" s="86"/>
      <c r="F253" s="86"/>
      <c r="G253" s="86"/>
      <c r="H253" s="44"/>
      <c r="I253" s="44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</row>
    <row r="254" spans="1:78" ht="15.75" x14ac:dyDescent="0.25">
      <c r="A254" s="60"/>
      <c r="B254" s="85" t="s">
        <v>121</v>
      </c>
      <c r="C254" s="86"/>
      <c r="D254" s="86"/>
      <c r="E254" s="86"/>
      <c r="F254" s="86"/>
      <c r="G254" s="86"/>
      <c r="H254" s="44"/>
      <c r="I254" s="44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</row>
    <row r="255" spans="1:78" ht="15.75" x14ac:dyDescent="0.25">
      <c r="A255" s="60"/>
      <c r="B255" s="86"/>
      <c r="C255" s="86"/>
      <c r="D255" s="86"/>
      <c r="E255" s="86"/>
      <c r="F255" s="86"/>
      <c r="G255" s="86"/>
      <c r="H255" s="44"/>
      <c r="I255" s="44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</row>
    <row r="256" spans="1:78" ht="15.75" x14ac:dyDescent="0.25">
      <c r="A256" s="60"/>
      <c r="B256" s="85" t="s">
        <v>153</v>
      </c>
      <c r="C256" s="85"/>
      <c r="D256" s="85"/>
      <c r="E256" s="85"/>
      <c r="F256" s="86"/>
      <c r="G256" s="86"/>
      <c r="H256" s="44"/>
      <c r="I256" s="127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</row>
    <row r="257" spans="1:78" ht="15.75" x14ac:dyDescent="0.25">
      <c r="A257" s="60"/>
      <c r="B257" s="159"/>
      <c r="C257" s="86"/>
      <c r="D257" s="86"/>
      <c r="E257" s="86"/>
      <c r="F257" s="86"/>
      <c r="G257" s="86"/>
      <c r="H257" s="44"/>
      <c r="I257" s="127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</row>
    <row r="258" spans="1:78" ht="15.75" x14ac:dyDescent="0.25">
      <c r="A258" s="60"/>
      <c r="B258" s="85" t="s">
        <v>12</v>
      </c>
      <c r="C258" s="86"/>
      <c r="D258" s="86"/>
      <c r="E258" s="86"/>
      <c r="F258" s="160"/>
      <c r="G258" s="86"/>
      <c r="H258" s="74"/>
      <c r="I258" s="102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</row>
    <row r="259" spans="1:78" ht="15.75" x14ac:dyDescent="0.25">
      <c r="A259" s="60"/>
      <c r="B259" s="88" t="s">
        <v>98</v>
      </c>
      <c r="C259" s="87">
        <v>2025</v>
      </c>
      <c r="D259" s="168"/>
      <c r="E259" s="88"/>
      <c r="F259" s="86"/>
      <c r="G259" s="86"/>
      <c r="H259" s="44"/>
      <c r="I259" s="127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</row>
    <row r="260" spans="1:78" ht="15.75" x14ac:dyDescent="0.25">
      <c r="A260" s="60"/>
      <c r="B260" s="86" t="s">
        <v>122</v>
      </c>
      <c r="C260" s="93">
        <v>234858002.43000001</v>
      </c>
      <c r="D260" s="104"/>
      <c r="E260" s="113"/>
      <c r="F260" s="86"/>
      <c r="G260" s="91"/>
      <c r="H260" s="102"/>
      <c r="I260" s="158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</row>
    <row r="261" spans="1:78" ht="15.75" x14ac:dyDescent="0.25">
      <c r="A261" s="60"/>
      <c r="B261" s="85" t="s">
        <v>123</v>
      </c>
      <c r="C261" s="96">
        <f>C260</f>
        <v>234858002.43000001</v>
      </c>
      <c r="D261" s="99"/>
      <c r="E261" s="97"/>
      <c r="F261" s="86"/>
      <c r="G261" s="86"/>
      <c r="H261" s="44"/>
      <c r="I261" s="44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</row>
    <row r="262" spans="1:78" ht="15.75" x14ac:dyDescent="0.25">
      <c r="A262" s="60"/>
      <c r="B262" s="85"/>
      <c r="C262" s="99"/>
      <c r="D262" s="99"/>
      <c r="E262" s="97"/>
      <c r="F262" s="86"/>
      <c r="G262" s="86"/>
      <c r="H262" s="44"/>
      <c r="I262" s="44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</row>
    <row r="263" spans="1:78" ht="15.75" x14ac:dyDescent="0.25">
      <c r="A263" s="60"/>
      <c r="B263" s="86" t="s">
        <v>124</v>
      </c>
      <c r="C263" s="161">
        <v>0</v>
      </c>
      <c r="D263" s="155"/>
      <c r="E263" s="101"/>
      <c r="F263" s="86"/>
      <c r="G263" s="86"/>
      <c r="H263" s="44"/>
      <c r="I263" s="44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</row>
    <row r="264" spans="1:78" ht="15.75" x14ac:dyDescent="0.25">
      <c r="A264" s="60"/>
      <c r="B264" s="85" t="s">
        <v>125</v>
      </c>
      <c r="C264" s="96">
        <f>C263</f>
        <v>0</v>
      </c>
      <c r="D264" s="174"/>
      <c r="E264" s="101"/>
      <c r="F264" s="86"/>
      <c r="G264" s="86"/>
      <c r="H264" s="44"/>
      <c r="I264" s="44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</row>
    <row r="265" spans="1:78" ht="15.75" x14ac:dyDescent="0.25">
      <c r="A265" s="60"/>
      <c r="B265" s="85" t="s">
        <v>126</v>
      </c>
      <c r="C265" s="96">
        <f>C261+C264</f>
        <v>234858002.43000001</v>
      </c>
      <c r="D265" s="99"/>
      <c r="E265" s="101"/>
      <c r="F265" s="101"/>
      <c r="G265" s="86"/>
      <c r="H265" s="44"/>
      <c r="I265" s="44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</row>
    <row r="266" spans="1:78" ht="15.75" x14ac:dyDescent="0.25">
      <c r="A266" s="60"/>
      <c r="B266" s="85"/>
      <c r="C266" s="99"/>
      <c r="D266" s="99"/>
      <c r="E266" s="101"/>
      <c r="F266" s="101"/>
      <c r="G266" s="86"/>
      <c r="H266" s="44"/>
      <c r="I266" s="44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</row>
    <row r="267" spans="1:78" ht="15.75" x14ac:dyDescent="0.25">
      <c r="A267" s="60"/>
      <c r="B267" s="86"/>
      <c r="C267" s="86"/>
      <c r="D267" s="86"/>
      <c r="E267" s="86"/>
      <c r="F267" s="86"/>
      <c r="G267" s="86"/>
      <c r="H267" s="44"/>
      <c r="I267" s="44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</row>
    <row r="268" spans="1:78" ht="15.75" x14ac:dyDescent="0.25">
      <c r="A268" s="60"/>
      <c r="B268" s="85" t="s">
        <v>127</v>
      </c>
      <c r="C268" s="86"/>
      <c r="D268" s="86"/>
      <c r="E268" s="86"/>
      <c r="F268" s="86"/>
      <c r="G268" s="86"/>
      <c r="H268" s="44"/>
      <c r="I268" s="44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</row>
    <row r="269" spans="1:78" ht="15.75" x14ac:dyDescent="0.25">
      <c r="A269" s="60"/>
      <c r="B269" s="85"/>
      <c r="C269" s="86"/>
      <c r="D269" s="86"/>
      <c r="E269" s="86"/>
      <c r="F269" s="86"/>
      <c r="G269" s="86"/>
      <c r="H269" s="44"/>
      <c r="I269" s="44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</row>
    <row r="270" spans="1:78" ht="15.75" x14ac:dyDescent="0.25">
      <c r="A270" s="60"/>
      <c r="B270" s="85" t="s">
        <v>154</v>
      </c>
      <c r="C270" s="85"/>
      <c r="D270" s="85"/>
      <c r="E270" s="85"/>
      <c r="F270" s="86"/>
      <c r="G270" s="86"/>
      <c r="H270" s="44"/>
      <c r="I270" s="44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</row>
    <row r="271" spans="1:78" ht="15.75" x14ac:dyDescent="0.25">
      <c r="A271" s="60"/>
      <c r="B271" s="85"/>
      <c r="C271" s="86"/>
      <c r="D271" s="86"/>
      <c r="E271" s="86"/>
      <c r="F271" s="86"/>
      <c r="G271" s="86"/>
      <c r="H271" s="44"/>
      <c r="I271" s="44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</row>
    <row r="272" spans="1:78" ht="15.75" x14ac:dyDescent="0.25">
      <c r="A272" s="60"/>
      <c r="B272" s="88" t="s">
        <v>98</v>
      </c>
      <c r="C272" s="87">
        <v>2025</v>
      </c>
      <c r="D272" s="168"/>
      <c r="E272" s="88"/>
      <c r="F272" s="86"/>
      <c r="G272" s="86"/>
      <c r="H272" s="44"/>
      <c r="I272" s="44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</row>
    <row r="273" spans="1:78" ht="15.75" x14ac:dyDescent="0.25">
      <c r="A273" s="60"/>
      <c r="B273" s="86" t="s">
        <v>128</v>
      </c>
      <c r="C273" s="119">
        <v>15600000</v>
      </c>
      <c r="D273" s="175"/>
      <c r="E273" s="113"/>
      <c r="F273" s="86"/>
      <c r="G273" s="86"/>
      <c r="H273" s="44"/>
      <c r="I273" s="44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</row>
    <row r="274" spans="1:78" ht="15.75" x14ac:dyDescent="0.25">
      <c r="A274" s="60"/>
      <c r="B274" s="86" t="s">
        <v>129</v>
      </c>
      <c r="C274" s="119">
        <v>17331408.670000002</v>
      </c>
      <c r="D274" s="175"/>
      <c r="E274" s="113"/>
      <c r="F274" s="115"/>
      <c r="G274" s="86"/>
      <c r="H274" s="44"/>
      <c r="I274" s="44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</row>
    <row r="275" spans="1:78" ht="15.75" x14ac:dyDescent="0.25">
      <c r="A275" s="60"/>
      <c r="B275" s="86" t="s">
        <v>130</v>
      </c>
      <c r="C275" s="162">
        <v>0</v>
      </c>
      <c r="D275" s="175"/>
      <c r="E275" s="113"/>
      <c r="F275" s="115"/>
      <c r="G275" s="86"/>
      <c r="H275" s="44"/>
      <c r="I275" s="44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</row>
    <row r="276" spans="1:78" ht="15.75" x14ac:dyDescent="0.25">
      <c r="A276" s="60"/>
      <c r="B276" s="86" t="s">
        <v>131</v>
      </c>
      <c r="C276" s="163">
        <v>0</v>
      </c>
      <c r="D276" s="175"/>
      <c r="E276" s="113"/>
      <c r="F276" s="86"/>
      <c r="G276" s="86"/>
      <c r="H276" s="44"/>
      <c r="I276" s="44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</row>
    <row r="277" spans="1:78" ht="15.75" x14ac:dyDescent="0.25">
      <c r="A277" s="60"/>
      <c r="B277" s="86" t="s">
        <v>132</v>
      </c>
      <c r="C277" s="163">
        <v>0</v>
      </c>
      <c r="D277" s="175"/>
      <c r="E277" s="113"/>
      <c r="F277" s="86"/>
      <c r="G277" s="86"/>
      <c r="H277" s="44"/>
      <c r="I277" s="44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</row>
    <row r="278" spans="1:78" ht="15.75" x14ac:dyDescent="0.25">
      <c r="A278" s="60"/>
      <c r="B278" s="85" t="s">
        <v>133</v>
      </c>
      <c r="C278" s="164">
        <f>SUM(C273:C277)</f>
        <v>32931408.670000002</v>
      </c>
      <c r="D278" s="165"/>
      <c r="E278" s="113"/>
      <c r="F278" s="101"/>
      <c r="G278" s="86"/>
      <c r="H278" s="44"/>
      <c r="I278" s="44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</row>
    <row r="279" spans="1:78" ht="15.75" x14ac:dyDescent="0.25">
      <c r="A279" s="60"/>
      <c r="B279" s="85"/>
      <c r="C279" s="165"/>
      <c r="D279" s="165"/>
      <c r="E279" s="113"/>
      <c r="F279" s="101"/>
      <c r="G279" s="86"/>
      <c r="H279" s="44"/>
      <c r="I279" s="44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</row>
    <row r="280" spans="1:78" ht="15.75" x14ac:dyDescent="0.25">
      <c r="A280" s="60"/>
      <c r="B280" s="85"/>
      <c r="C280" s="165"/>
      <c r="D280" s="165"/>
      <c r="E280" s="113"/>
      <c r="F280" s="101"/>
      <c r="G280" s="86"/>
      <c r="H280" s="44"/>
      <c r="I280" s="44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</row>
    <row r="281" spans="1:78" ht="15.75" x14ac:dyDescent="0.25">
      <c r="A281" s="60"/>
      <c r="B281" s="85"/>
      <c r="C281" s="165"/>
      <c r="D281" s="165"/>
      <c r="E281" s="113"/>
      <c r="F281" s="101"/>
      <c r="G281" s="86"/>
      <c r="H281" s="44"/>
      <c r="I281" s="44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</row>
    <row r="282" spans="1:78" ht="15.75" x14ac:dyDescent="0.25">
      <c r="A282" s="60"/>
      <c r="B282" s="85"/>
      <c r="C282" s="165"/>
      <c r="D282" s="165"/>
      <c r="E282" s="113"/>
      <c r="F282" s="101"/>
      <c r="G282" s="86"/>
      <c r="H282" s="44"/>
      <c r="I282" s="44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</row>
    <row r="283" spans="1:78" ht="15.75" x14ac:dyDescent="0.25">
      <c r="A283" s="60"/>
      <c r="B283" s="85"/>
      <c r="C283" s="165"/>
      <c r="D283" s="165"/>
      <c r="E283" s="113"/>
      <c r="F283" s="101"/>
      <c r="G283" s="86"/>
      <c r="H283" s="44"/>
      <c r="I283" s="44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</row>
    <row r="284" spans="1:78" ht="15.75" x14ac:dyDescent="0.25">
      <c r="A284" s="60"/>
      <c r="B284" s="85"/>
      <c r="C284" s="165"/>
      <c r="D284" s="165"/>
      <c r="E284" s="113"/>
      <c r="F284" s="101"/>
      <c r="G284" s="86"/>
      <c r="H284" s="44"/>
      <c r="I284" s="44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</row>
    <row r="285" spans="1:78" ht="15.75" x14ac:dyDescent="0.25">
      <c r="A285" s="60"/>
      <c r="B285" s="85" t="s">
        <v>134</v>
      </c>
      <c r="C285" s="88"/>
      <c r="D285" s="88"/>
      <c r="E285" s="113"/>
      <c r="F285" s="101"/>
      <c r="G285" s="86"/>
      <c r="H285" s="44"/>
      <c r="I285" s="44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</row>
    <row r="286" spans="1:78" ht="15.75" x14ac:dyDescent="0.25">
      <c r="A286" s="60"/>
      <c r="B286" s="85"/>
      <c r="C286" s="88"/>
      <c r="D286" s="88"/>
      <c r="E286" s="113"/>
      <c r="F286" s="101"/>
      <c r="G286" s="86"/>
      <c r="H286" s="44"/>
      <c r="I286" s="44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</row>
    <row r="287" spans="1:78" ht="15.75" x14ac:dyDescent="0.25">
      <c r="A287" s="60"/>
      <c r="B287" s="85" t="s">
        <v>155</v>
      </c>
      <c r="C287" s="163"/>
      <c r="D287" s="88"/>
      <c r="E287" s="113"/>
      <c r="F287" s="101"/>
      <c r="G287" s="86"/>
      <c r="H287" s="44"/>
      <c r="I287" s="44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</row>
    <row r="288" spans="1:78" ht="15.75" x14ac:dyDescent="0.25">
      <c r="A288" s="60"/>
      <c r="B288" s="85"/>
      <c r="C288" s="163"/>
      <c r="D288" s="88"/>
      <c r="E288" s="113"/>
      <c r="F288" s="101"/>
      <c r="G288" s="86"/>
      <c r="H288" s="44"/>
      <c r="I288" s="44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</row>
    <row r="289" spans="1:78" ht="15.75" x14ac:dyDescent="0.25">
      <c r="A289" s="60"/>
      <c r="B289" s="88" t="s">
        <v>98</v>
      </c>
      <c r="C289" s="87">
        <v>2025</v>
      </c>
      <c r="D289" s="168"/>
      <c r="E289" s="113"/>
      <c r="F289" s="101"/>
      <c r="G289" s="86"/>
      <c r="H289" s="44"/>
      <c r="I289" s="44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</row>
    <row r="290" spans="1:78" ht="15.75" x14ac:dyDescent="0.25">
      <c r="A290" s="60"/>
      <c r="B290" s="85" t="s">
        <v>135</v>
      </c>
      <c r="C290" s="96">
        <v>0</v>
      </c>
      <c r="D290" s="165"/>
      <c r="E290" s="113"/>
      <c r="F290" s="101"/>
      <c r="G290" s="86"/>
      <c r="H290" s="44"/>
      <c r="I290" s="44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</row>
    <row r="291" spans="1:78" ht="15.75" x14ac:dyDescent="0.25">
      <c r="A291" s="60"/>
      <c r="B291" s="85" t="s">
        <v>136</v>
      </c>
      <c r="C291" s="164">
        <f>C290</f>
        <v>0</v>
      </c>
      <c r="D291" s="165"/>
      <c r="E291" s="100"/>
      <c r="F291" s="86"/>
      <c r="G291" s="86"/>
      <c r="H291" s="44"/>
      <c r="I291" s="44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</row>
    <row r="292" spans="1:78" ht="15.75" x14ac:dyDescent="0.25">
      <c r="A292" s="60"/>
      <c r="B292" s="86"/>
      <c r="C292" s="86"/>
      <c r="D292" s="176"/>
      <c r="E292" s="86"/>
      <c r="F292" s="86"/>
      <c r="G292" s="86"/>
      <c r="H292" s="44"/>
      <c r="I292" s="44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</row>
    <row r="293" spans="1:78" ht="15.75" x14ac:dyDescent="0.25">
      <c r="A293" s="60"/>
      <c r="B293" s="86"/>
      <c r="C293" s="86"/>
      <c r="D293" s="176"/>
      <c r="E293" s="86"/>
      <c r="F293" s="86"/>
      <c r="G293" s="86"/>
      <c r="H293" s="44"/>
      <c r="I293" s="44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</row>
    <row r="294" spans="1:78" ht="15.75" x14ac:dyDescent="0.25">
      <c r="A294" s="60"/>
      <c r="B294" s="86"/>
      <c r="C294" s="86"/>
      <c r="D294" s="176"/>
      <c r="E294" s="86"/>
      <c r="F294" s="86"/>
      <c r="G294" s="86"/>
      <c r="H294" s="44"/>
      <c r="I294" s="44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</row>
    <row r="295" spans="1:78" ht="15.75" x14ac:dyDescent="0.25">
      <c r="A295" s="60"/>
      <c r="B295" s="86"/>
      <c r="C295" s="86"/>
      <c r="D295" s="176"/>
      <c r="E295" s="86"/>
      <c r="F295" s="86"/>
      <c r="G295" s="86"/>
      <c r="H295" s="44"/>
      <c r="I295" s="44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</row>
    <row r="296" spans="1:78" ht="15.75" x14ac:dyDescent="0.25">
      <c r="A296" s="60"/>
      <c r="B296" s="86"/>
      <c r="C296" s="86"/>
      <c r="D296" s="176"/>
      <c r="E296" s="86"/>
      <c r="F296" s="86"/>
      <c r="G296" s="86"/>
      <c r="H296" s="44"/>
      <c r="I296" s="44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</row>
    <row r="297" spans="1:78" ht="15.75" x14ac:dyDescent="0.25">
      <c r="A297" s="60"/>
      <c r="B297" s="86"/>
      <c r="C297" s="86"/>
      <c r="D297" s="176"/>
      <c r="E297" s="86"/>
      <c r="F297" s="86"/>
      <c r="G297" s="86"/>
      <c r="H297" s="44"/>
      <c r="I297" s="44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</row>
    <row r="298" spans="1:78" ht="15.75" x14ac:dyDescent="0.25">
      <c r="A298" s="60"/>
      <c r="B298" s="86"/>
      <c r="C298" s="86"/>
      <c r="D298" s="176"/>
      <c r="E298" s="86"/>
      <c r="F298" s="86"/>
      <c r="G298" s="86"/>
      <c r="H298" s="44"/>
      <c r="I298" s="44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</row>
    <row r="299" spans="1:78" ht="15.75" x14ac:dyDescent="0.25">
      <c r="A299" s="60"/>
      <c r="B299" s="86"/>
      <c r="C299" s="86"/>
      <c r="D299" s="176"/>
      <c r="E299" s="86"/>
      <c r="F299" s="86"/>
      <c r="G299" s="86"/>
      <c r="H299" s="44"/>
      <c r="I299" s="44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</row>
    <row r="300" spans="1:78" ht="15.75" x14ac:dyDescent="0.25">
      <c r="A300" s="60"/>
      <c r="B300" s="86"/>
      <c r="C300" s="101"/>
      <c r="D300" s="86"/>
      <c r="E300" s="86"/>
      <c r="F300" s="86"/>
      <c r="G300" s="86"/>
      <c r="H300" s="44"/>
      <c r="I300" s="44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</row>
    <row r="301" spans="1:78" ht="15.75" x14ac:dyDescent="0.25">
      <c r="A301" s="60"/>
      <c r="B301" s="85" t="s">
        <v>137</v>
      </c>
      <c r="C301" s="86" t="s">
        <v>90</v>
      </c>
      <c r="D301" s="86"/>
      <c r="E301" s="86"/>
      <c r="F301" s="86"/>
      <c r="G301" s="86"/>
      <c r="H301" s="44"/>
      <c r="I301" s="44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</row>
    <row r="302" spans="1:78" ht="15.75" x14ac:dyDescent="0.25">
      <c r="A302" s="60"/>
      <c r="B302" s="86"/>
      <c r="C302" s="166"/>
      <c r="D302" s="86"/>
      <c r="E302" s="86"/>
      <c r="F302" s="86"/>
      <c r="G302" s="86"/>
      <c r="H302" s="44"/>
      <c r="I302" s="44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</row>
    <row r="303" spans="1:78" ht="15.75" x14ac:dyDescent="0.25">
      <c r="A303" s="60"/>
      <c r="B303" s="85" t="s">
        <v>156</v>
      </c>
      <c r="C303" s="85"/>
      <c r="D303" s="85"/>
      <c r="E303" s="85"/>
      <c r="F303" s="86"/>
      <c r="G303" s="86"/>
      <c r="H303" s="44"/>
      <c r="I303" s="44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</row>
    <row r="304" spans="1:78" ht="15.75" x14ac:dyDescent="0.25">
      <c r="A304" s="60"/>
      <c r="B304" s="85"/>
      <c r="C304" s="85"/>
      <c r="D304" s="85"/>
      <c r="E304" s="85"/>
      <c r="F304" s="86"/>
      <c r="G304" s="86"/>
      <c r="H304" s="44"/>
      <c r="I304" s="44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</row>
    <row r="305" spans="1:78" ht="15.75" x14ac:dyDescent="0.25">
      <c r="A305" s="60"/>
      <c r="B305" s="85"/>
      <c r="C305" s="85"/>
      <c r="D305" s="85"/>
      <c r="E305" s="85"/>
      <c r="F305" s="86"/>
      <c r="G305" s="86"/>
      <c r="H305" s="44"/>
      <c r="I305" s="44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</row>
    <row r="306" spans="1:78" ht="15.75" x14ac:dyDescent="0.25">
      <c r="A306" s="60"/>
      <c r="B306" s="85" t="s">
        <v>49</v>
      </c>
      <c r="C306" s="87">
        <v>2025</v>
      </c>
      <c r="D306" s="168"/>
      <c r="E306" s="88"/>
      <c r="F306" s="86"/>
      <c r="G306" s="91"/>
      <c r="H306" s="72"/>
      <c r="I306" s="72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</row>
    <row r="307" spans="1:78" ht="15.75" x14ac:dyDescent="0.25">
      <c r="A307" s="60"/>
      <c r="B307" s="201" t="s">
        <v>138</v>
      </c>
      <c r="C307" s="119">
        <v>534638142.77999997</v>
      </c>
      <c r="D307" s="171"/>
      <c r="E307" s="113"/>
      <c r="F307" s="101"/>
      <c r="G307" s="91"/>
      <c r="H307" s="72"/>
      <c r="I307" s="72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</row>
    <row r="308" spans="1:78" ht="15.75" x14ac:dyDescent="0.25">
      <c r="A308" s="60"/>
      <c r="B308" s="201" t="s">
        <v>40</v>
      </c>
      <c r="C308" s="119">
        <v>-48079306.151999697</v>
      </c>
      <c r="D308" s="171"/>
      <c r="E308" s="113"/>
      <c r="F308" s="101"/>
      <c r="G308" s="91"/>
      <c r="H308" s="44"/>
      <c r="I308" s="44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</row>
    <row r="309" spans="1:78" ht="15.75" x14ac:dyDescent="0.25">
      <c r="A309" s="60"/>
      <c r="B309" s="201" t="s">
        <v>139</v>
      </c>
      <c r="C309" s="119">
        <v>-151846586.71000001</v>
      </c>
      <c r="D309" s="171"/>
      <c r="E309" s="113"/>
      <c r="F309" s="101"/>
      <c r="G309" s="91"/>
      <c r="H309" s="44"/>
      <c r="I309" s="44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</row>
    <row r="310" spans="1:78" ht="15.75" x14ac:dyDescent="0.25">
      <c r="A310" s="60"/>
      <c r="B310" s="201" t="s">
        <v>140</v>
      </c>
      <c r="C310" s="119">
        <v>28490756.9229999</v>
      </c>
      <c r="D310" s="171"/>
      <c r="E310" s="113"/>
      <c r="F310" s="101"/>
      <c r="G310" s="111"/>
      <c r="H310" s="44"/>
      <c r="I310" s="44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</row>
    <row r="311" spans="1:78" ht="15.75" x14ac:dyDescent="0.25">
      <c r="A311" s="60"/>
      <c r="B311" s="202" t="s">
        <v>41</v>
      </c>
      <c r="C311" s="203">
        <f>SUM(C307:C310)</f>
        <v>363203006.84100014</v>
      </c>
      <c r="D311" s="204"/>
      <c r="E311" s="97"/>
      <c r="F311" s="167"/>
      <c r="G311" s="86"/>
      <c r="H311" s="44"/>
      <c r="I311" s="44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</row>
    <row r="312" spans="1:78" ht="15.75" x14ac:dyDescent="0.25">
      <c r="A312" s="60"/>
      <c r="B312" s="86"/>
      <c r="C312" s="86"/>
      <c r="D312" s="86"/>
      <c r="E312" s="86"/>
      <c r="F312" s="167"/>
      <c r="G312" s="86"/>
      <c r="H312" s="44"/>
      <c r="I312" s="44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</row>
    <row r="313" spans="1:78" ht="15.75" x14ac:dyDescent="0.25">
      <c r="A313" s="60"/>
      <c r="B313" s="86"/>
      <c r="C313" s="86"/>
      <c r="D313" s="86"/>
      <c r="E313" s="86"/>
      <c r="F313" s="86"/>
      <c r="G313" s="86"/>
      <c r="H313" s="44"/>
      <c r="I313" s="44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</row>
    <row r="314" spans="1:78" x14ac:dyDescent="0.25">
      <c r="A314" s="60"/>
      <c r="B314" s="77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</row>
    <row r="315" spans="1:78" x14ac:dyDescent="0.25">
      <c r="A315" s="60"/>
      <c r="B315" s="77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</row>
    <row r="316" spans="1:78" x14ac:dyDescent="0.25">
      <c r="A316" s="60"/>
      <c r="B316" s="77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</row>
    <row r="317" spans="1:78" x14ac:dyDescent="0.25">
      <c r="A317" s="60"/>
      <c r="B317" s="77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</row>
    <row r="318" spans="1:78" ht="15" x14ac:dyDescent="0.25">
      <c r="A318" s="60"/>
      <c r="B318" s="47" t="s">
        <v>46</v>
      </c>
      <c r="C318" s="45" t="s">
        <v>12</v>
      </c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</row>
    <row r="319" spans="1:78" ht="15" x14ac:dyDescent="0.25">
      <c r="A319" s="60"/>
      <c r="B319" s="71" t="s">
        <v>45</v>
      </c>
      <c r="C319" s="71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</row>
    <row r="320" spans="1:78" x14ac:dyDescent="0.25">
      <c r="A320" s="60"/>
      <c r="B320" s="77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</row>
    <row r="321" spans="1:78" x14ac:dyDescent="0.25">
      <c r="A321" s="60"/>
      <c r="B321" s="77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</row>
    <row r="322" spans="1:78" x14ac:dyDescent="0.25">
      <c r="A322" s="60"/>
      <c r="B322" s="77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</row>
    <row r="323" spans="1:78" x14ac:dyDescent="0.25">
      <c r="A323" s="60"/>
      <c r="B323" s="77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</row>
    <row r="324" spans="1:78" ht="15" x14ac:dyDescent="0.25">
      <c r="A324" s="60"/>
      <c r="B324" s="45" t="s">
        <v>17</v>
      </c>
      <c r="C324" s="45" t="s">
        <v>43</v>
      </c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</row>
    <row r="325" spans="1:78" ht="15" x14ac:dyDescent="0.25">
      <c r="A325" s="60"/>
      <c r="B325" s="45" t="s">
        <v>18</v>
      </c>
      <c r="C325" s="45" t="s">
        <v>44</v>
      </c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</row>
    <row r="326" spans="1:78" x14ac:dyDescent="0.25">
      <c r="A326" s="60"/>
      <c r="B326" s="77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</row>
    <row r="327" spans="1:78" x14ac:dyDescent="0.25">
      <c r="A327" s="60"/>
      <c r="B327" s="77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</row>
    <row r="328" spans="1:78" x14ac:dyDescent="0.25">
      <c r="A328" s="60"/>
      <c r="B328" s="77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</row>
    <row r="329" spans="1:78" x14ac:dyDescent="0.25">
      <c r="A329" s="60"/>
      <c r="B329" s="77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</row>
  </sheetData>
  <sheetProtection sheet="1" objects="1" scenarios="1"/>
  <mergeCells count="18">
    <mergeCell ref="D69:G69"/>
    <mergeCell ref="D70:G70"/>
    <mergeCell ref="A16:F16"/>
    <mergeCell ref="A17:F17"/>
    <mergeCell ref="A18:F18"/>
    <mergeCell ref="A4:F4"/>
    <mergeCell ref="A5:F5"/>
    <mergeCell ref="A6:F6"/>
    <mergeCell ref="B319:C319"/>
    <mergeCell ref="B69:C69"/>
    <mergeCell ref="B70:C70"/>
    <mergeCell ref="A12:F12"/>
    <mergeCell ref="A1:F1"/>
    <mergeCell ref="A2:F2"/>
    <mergeCell ref="A3:F3"/>
    <mergeCell ref="A9:F9"/>
    <mergeCell ref="A10:F10"/>
    <mergeCell ref="A11:F11"/>
  </mergeCells>
  <pageMargins left="0.5" right="0" top="0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PPE</vt:lpstr>
      <vt:lpstr>Balane Gral, Enero-Dic-2025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2026-01-29T19:07:39Z</cp:lastPrinted>
  <dcterms:created xsi:type="dcterms:W3CDTF">2018-05-02T13:48:18Z</dcterms:created>
  <dcterms:modified xsi:type="dcterms:W3CDTF">2026-01-29T19:37:00Z</dcterms:modified>
</cp:coreProperties>
</file>