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planificacion1\Downloads\"/>
    </mc:Choice>
  </mc:AlternateContent>
  <xr:revisionPtr revIDLastSave="0" documentId="8_{6E2FAAB0-EDA2-4BDB-8BBA-59D706D2AFB7}" xr6:coauthVersionLast="47" xr6:coauthVersionMax="47" xr10:uidLastSave="{00000000-0000-0000-0000-000000000000}"/>
  <bookViews>
    <workbookView xWindow="-120" yWindow="-120" windowWidth="29040" windowHeight="15840" tabRatio="599" xr2:uid="{00000000-000D-0000-FFFF-FFFF00000000}"/>
  </bookViews>
  <sheets>
    <sheet name="PPNE1 " sheetId="58" r:id="rId1"/>
    <sheet name="PPNE2" sheetId="55" r:id="rId2"/>
    <sheet name="Sheet1" sheetId="57" state="hidden" r:id="rId3"/>
    <sheet name="PPNE2.1" sheetId="56" state="hidden" r:id="rId4"/>
    <sheet name="PPNE3" sheetId="52" r:id="rId5"/>
    <sheet name="PPNE4" sheetId="49" r:id="rId6"/>
    <sheet name="PPNE5" sheetId="53" r:id="rId7"/>
    <sheet name="Insumos" sheetId="54" state="hidden" r:id="rId8"/>
  </sheets>
  <externalReferences>
    <externalReference r:id="rId9"/>
    <externalReference r:id="rId10"/>
    <externalReference r:id="rId11"/>
    <externalReference r:id="rId12"/>
  </externalReferences>
  <definedNames>
    <definedName name="_xlnm._FilterDatabase" localSheetId="7" hidden="1">Insumos!$A$1:$E$517</definedName>
    <definedName name="_xlnm._FilterDatabase" localSheetId="1" hidden="1">PPNE2!$A$9:$CC$124</definedName>
    <definedName name="_xlnm._FilterDatabase" localSheetId="5" hidden="1">PPNE4!$A$16:$O$328</definedName>
    <definedName name="_xlnm._FilterDatabase" localSheetId="6" hidden="1">PPNE5!$A$16:$K$326</definedName>
    <definedName name="_xlnm.Print_Area" localSheetId="0">'PPNE1 '!$A$1:$K$51</definedName>
    <definedName name="_xlnm.Print_Area" localSheetId="1">PPNE2!$A$1:$AE$146</definedName>
    <definedName name="_xlnm.Print_Area" localSheetId="4">PPNE3!$A$1:$G$43</definedName>
    <definedName name="_xlnm.Print_Area" localSheetId="5">PPNE4!$A$1:$O$342</definedName>
    <definedName name="_xlnm.Print_Area" localSheetId="6">PPNE5!$A$1:$K$342</definedName>
    <definedName name="CodigoActividad">[1]!Tabla2[Código]</definedName>
    <definedName name="Insumos" localSheetId="1">[2]Insumos!$A$540:$A$583</definedName>
    <definedName name="Insumos">Insumos!$A$540:$A$583</definedName>
    <definedName name="Ls_DepartamentosSRS" localSheetId="0">[3]Catalogo!$G$130:$G$142</definedName>
    <definedName name="Ls_DepartamentosSRS">[1]Catalogo!$G$130:$G$142</definedName>
    <definedName name="Ls_LinesEstategica" localSheetId="0">[3]Obj!$B$6:$B$9</definedName>
    <definedName name="Ls_LinesEstategica">[1]Obj!$B$6:$B$9</definedName>
    <definedName name="Ls_Medio_Verificacion" localSheetId="0">[3]Catalogo!$B$148:$B$167</definedName>
    <definedName name="Ls_Medio_Verificacion">[1]Catalogo!$B$148:$B$167</definedName>
    <definedName name="ls_Regiones" localSheetId="0">[3]Catalogo!$B$10:$B$19</definedName>
    <definedName name="ls_Regiones">[1]Catalogo!$B$10:$B$19</definedName>
    <definedName name="ls_TiposAcciones" localSheetId="0">[3]Catalogo!$G$11:$G$14</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 localSheetId="0">[3]LSIns!$F$5:$F$8</definedName>
    <definedName name="lsFuentesFinanciamiento">[1]LSIns!$F$5:$F$8</definedName>
    <definedName name="lsGasoil">Insumos!$C$142:$C$149</definedName>
    <definedName name="lsHerramientasMenores">Insumos!$C$150:$C$179</definedName>
    <definedName name="lsImpresionyEncuadernacion">Insumos!$C$180</definedName>
    <definedName name="lsInsumos" localSheetId="0">[3]LSIns!$B$5:$B$45</definedName>
    <definedName name="lsInsumos">[1]LSIns!$B$5:$B$45</definedName>
    <definedName name="lsInsumosEquipos" localSheetId="0">[3]LSIns!$F$16:$F$31</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 localSheetId="0">[3]Catalogo!$D$11:$D$16</definedName>
    <definedName name="LsTipoEESS">[1]Catalogo!$D$11:$D$16</definedName>
    <definedName name="lsTipoIntervencion" localSheetId="0">[3]Catalogo!$G$19:$G$24</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 localSheetId="0">[3]Catalogo!$B$3:$B$6</definedName>
    <definedName name="Periodo_POA">[1]Catalogo!$B$3:$B$6</definedName>
    <definedName name="Productos">[1]!Tabla3[Productos]</definedName>
    <definedName name="Provincias" localSheetId="0">[3]Prov!$F$2:$F$33</definedName>
    <definedName name="Provincias">[1]Prov!$F$2:$F$33</definedName>
    <definedName name="_xlnm.Print_Titles" localSheetId="5">PPNE4!$16:$17</definedName>
    <definedName name="_xlnm.Print_Titles" localSheetId="6">PPNE5!$16:$17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55" l="1"/>
  <c r="Y28" i="55"/>
  <c r="AA28" i="55" s="1"/>
  <c r="Y29" i="55"/>
  <c r="AA29" i="55" s="1"/>
  <c r="Y30" i="55"/>
  <c r="AA30" i="55" s="1"/>
  <c r="Y31" i="55"/>
  <c r="AA31" i="55" s="1"/>
  <c r="Y32" i="55"/>
  <c r="AA32" i="55" s="1"/>
  <c r="Y33" i="55"/>
  <c r="Y65" i="55"/>
  <c r="AA65" i="55" s="1"/>
  <c r="Y66" i="55"/>
  <c r="AA66" i="55" s="1"/>
  <c r="Y67" i="55"/>
  <c r="AA67" i="55" s="1"/>
  <c r="Y68" i="55"/>
  <c r="AA68" i="55" s="1"/>
  <c r="Y69" i="55"/>
  <c r="AA69" i="55" s="1"/>
  <c r="Y70" i="55"/>
  <c r="AA70" i="55" s="1"/>
  <c r="Y71" i="55"/>
  <c r="AA71" i="55" s="1"/>
  <c r="Y72" i="55"/>
  <c r="AA72" i="55" s="1"/>
  <c r="Y73" i="55"/>
  <c r="Y74" i="55"/>
  <c r="Y75" i="55"/>
  <c r="Y76" i="55"/>
  <c r="AA33" i="55"/>
  <c r="AA27" i="55"/>
  <c r="E37" i="58" l="1"/>
  <c r="C37" i="58"/>
  <c r="B37" i="58"/>
  <c r="D37" i="58" s="1"/>
  <c r="G36" i="58"/>
  <c r="F36" i="58"/>
  <c r="D36" i="58"/>
  <c r="B36" i="58"/>
  <c r="F35" i="58"/>
  <c r="D35" i="58"/>
  <c r="G35" i="58" s="1"/>
  <c r="B35" i="58"/>
  <c r="D32" i="58"/>
  <c r="E32" i="58" s="1"/>
  <c r="F31" i="58"/>
  <c r="E31" i="58"/>
  <c r="G31" i="58" s="1"/>
  <c r="D31" i="58"/>
  <c r="K30" i="58"/>
  <c r="D30" i="58"/>
  <c r="C30" i="58"/>
  <c r="K29" i="58"/>
  <c r="E29" i="58"/>
  <c r="I29" i="58" s="1"/>
  <c r="D29" i="58"/>
  <c r="C29" i="58"/>
  <c r="D28" i="58"/>
  <c r="E28" i="58" s="1"/>
  <c r="E27" i="58"/>
  <c r="D27" i="58"/>
  <c r="E26" i="58"/>
  <c r="D26" i="58"/>
  <c r="E25" i="58"/>
  <c r="D25" i="58"/>
  <c r="E24" i="58"/>
  <c r="D24" i="58"/>
  <c r="E23" i="58"/>
  <c r="D23" i="58"/>
  <c r="E22" i="58"/>
  <c r="D22" i="58"/>
  <c r="F21" i="58"/>
  <c r="E21" i="58"/>
  <c r="I21" i="58" s="1"/>
  <c r="D21" i="58"/>
  <c r="E20" i="58"/>
  <c r="D20" i="58"/>
  <c r="E19" i="58"/>
  <c r="D19" i="58"/>
  <c r="E18" i="58"/>
  <c r="D18" i="58"/>
  <c r="D15" i="58" s="1"/>
  <c r="E17" i="58"/>
  <c r="D17" i="58"/>
  <c r="E16" i="58"/>
  <c r="D16" i="58"/>
  <c r="K15" i="58"/>
  <c r="C15" i="58"/>
  <c r="E14" i="58"/>
  <c r="E13" i="58" s="1"/>
  <c r="D14" i="58"/>
  <c r="K13" i="58"/>
  <c r="D13" i="58"/>
  <c r="C13" i="58"/>
  <c r="D12" i="58"/>
  <c r="D10" i="58" s="1"/>
  <c r="I11" i="58"/>
  <c r="E11" i="58"/>
  <c r="H11" i="58" s="1"/>
  <c r="D11" i="58"/>
  <c r="K10" i="58"/>
  <c r="C10" i="58"/>
  <c r="I28" i="58" l="1"/>
  <c r="H28" i="58"/>
  <c r="G28" i="58"/>
  <c r="F28" i="58"/>
  <c r="I15" i="58"/>
  <c r="G32" i="58"/>
  <c r="G30" i="58" s="1"/>
  <c r="F32" i="58"/>
  <c r="F30" i="58" s="1"/>
  <c r="I32" i="58"/>
  <c r="H32" i="58"/>
  <c r="E30" i="58"/>
  <c r="E15" i="58"/>
  <c r="G37" i="58"/>
  <c r="F14" i="58"/>
  <c r="F13" i="58" s="1"/>
  <c r="H14" i="58"/>
  <c r="H13" i="58" s="1"/>
  <c r="H21" i="58"/>
  <c r="G29" i="58"/>
  <c r="H31" i="58"/>
  <c r="H30" i="58" s="1"/>
  <c r="E12" i="58"/>
  <c r="G21" i="58"/>
  <c r="G15" i="58" s="1"/>
  <c r="F29" i="58"/>
  <c r="I14" i="58"/>
  <c r="I13" i="58" s="1"/>
  <c r="H29" i="58"/>
  <c r="I31" i="58"/>
  <c r="I30" i="58" s="1"/>
  <c r="G14" i="58"/>
  <c r="G13" i="58" s="1"/>
  <c r="F11" i="58"/>
  <c r="G11" i="58"/>
  <c r="F37" i="58"/>
  <c r="I12" i="58" l="1"/>
  <c r="I10" i="58" s="1"/>
  <c r="H12" i="58"/>
  <c r="H10" i="58" s="1"/>
  <c r="G12" i="58"/>
  <c r="G10" i="58" s="1"/>
  <c r="F12" i="58"/>
  <c r="F10" i="58" s="1"/>
  <c r="E10" i="58"/>
  <c r="F15" i="58"/>
  <c r="H15" i="58"/>
  <c r="J60" i="53" l="1"/>
  <c r="N84" i="49"/>
  <c r="J40" i="53"/>
  <c r="J41" i="53"/>
  <c r="N31" i="49"/>
  <c r="N30" i="49"/>
  <c r="F26" i="52" l="1"/>
  <c r="G73" i="49"/>
  <c r="G75" i="49"/>
  <c r="G78" i="49"/>
  <c r="N307" i="49"/>
  <c r="H287" i="49"/>
  <c r="I287" i="49"/>
  <c r="J287" i="49"/>
  <c r="K287" i="49"/>
  <c r="L287" i="49"/>
  <c r="M287" i="49"/>
  <c r="L63" i="49"/>
  <c r="I65" i="49"/>
  <c r="I63" i="49"/>
  <c r="H63" i="49"/>
  <c r="G61" i="49"/>
  <c r="G26" i="49"/>
  <c r="J298" i="53"/>
  <c r="J269" i="53"/>
  <c r="J268" i="53" s="1"/>
  <c r="J267" i="53"/>
  <c r="J212" i="53"/>
  <c r="J211" i="53"/>
  <c r="J208" i="53"/>
  <c r="J207" i="53" s="1"/>
  <c r="J166" i="53"/>
  <c r="J165" i="53"/>
  <c r="H21" i="53"/>
  <c r="I21" i="53"/>
  <c r="G21" i="53"/>
  <c r="H314" i="53"/>
  <c r="I314" i="53"/>
  <c r="G314" i="53"/>
  <c r="H287" i="53"/>
  <c r="I287" i="53"/>
  <c r="J157" i="53"/>
  <c r="H157" i="53"/>
  <c r="I157" i="53"/>
  <c r="G157" i="53"/>
  <c r="H167" i="53"/>
  <c r="I255" i="53"/>
  <c r="J318" i="53"/>
  <c r="J317" i="53" s="1"/>
  <c r="J320" i="53"/>
  <c r="J319" i="53" s="1"/>
  <c r="J326" i="53"/>
  <c r="J22" i="53"/>
  <c r="J164" i="53" l="1"/>
  <c r="R10" i="55" l="1"/>
  <c r="Y10" i="55" s="1"/>
  <c r="AA10" i="55" s="1"/>
  <c r="R11" i="55"/>
  <c r="Y11" i="55" s="1"/>
  <c r="AA11" i="55" s="1"/>
  <c r="R12" i="55"/>
  <c r="Y12" i="55" s="1"/>
  <c r="AA12" i="55" s="1"/>
  <c r="R13" i="55"/>
  <c r="Y13" i="55" s="1"/>
  <c r="AA13" i="55" s="1"/>
  <c r="R14" i="55"/>
  <c r="Y14" i="55" s="1"/>
  <c r="AA14" i="55" s="1"/>
  <c r="R15" i="55"/>
  <c r="Y15" i="55" s="1"/>
  <c r="AA15" i="55" s="1"/>
  <c r="R16" i="55"/>
  <c r="Y16" i="55" s="1"/>
  <c r="AA16" i="55" s="1"/>
  <c r="R17" i="55"/>
  <c r="Y17" i="55" s="1"/>
  <c r="AA17" i="55" s="1"/>
  <c r="R18" i="55"/>
  <c r="Y18" i="55" s="1"/>
  <c r="AA18" i="55" s="1"/>
  <c r="R19" i="55"/>
  <c r="Y19" i="55" s="1"/>
  <c r="AA19" i="55" s="1"/>
  <c r="R20" i="55"/>
  <c r="Y20" i="55" s="1"/>
  <c r="AA20" i="55" s="1"/>
  <c r="R49" i="55"/>
  <c r="Y49" i="55" s="1"/>
  <c r="AA49" i="55" s="1"/>
  <c r="R50" i="55"/>
  <c r="Y50" i="55" s="1"/>
  <c r="AA50" i="55" s="1"/>
  <c r="R51" i="55"/>
  <c r="Y51" i="55" s="1"/>
  <c r="AA51" i="55" s="1"/>
  <c r="R52" i="55"/>
  <c r="Y52" i="55" s="1"/>
  <c r="AA52" i="55" s="1"/>
  <c r="R53" i="55"/>
  <c r="Y53" i="55" s="1"/>
  <c r="AA53" i="55" s="1"/>
  <c r="R54" i="55"/>
  <c r="Y54" i="55" s="1"/>
  <c r="AA54" i="55" s="1"/>
  <c r="R55" i="55"/>
  <c r="Y55" i="55" s="1"/>
  <c r="AA55" i="55" s="1"/>
  <c r="R56" i="55"/>
  <c r="Y56" i="55" s="1"/>
  <c r="AA56" i="55" s="1"/>
  <c r="R57" i="55"/>
  <c r="Y57" i="55" s="1"/>
  <c r="AA57" i="55" s="1"/>
  <c r="R58" i="55"/>
  <c r="Y58" i="55" s="1"/>
  <c r="AA58" i="55" s="1"/>
  <c r="R59" i="55"/>
  <c r="Y59" i="55" s="1"/>
  <c r="AA59" i="55" s="1"/>
  <c r="R60" i="55"/>
  <c r="Y60" i="55" s="1"/>
  <c r="AA60" i="55" s="1"/>
  <c r="R61" i="55"/>
  <c r="Y61" i="55" s="1"/>
  <c r="AA61" i="55" s="1"/>
  <c r="R62" i="55"/>
  <c r="Y62" i="55" s="1"/>
  <c r="AA62" i="55" s="1"/>
  <c r="R41" i="55"/>
  <c r="Y41" i="55" s="1"/>
  <c r="AA41" i="55" s="1"/>
  <c r="R42" i="55"/>
  <c r="Y42" i="55" s="1"/>
  <c r="AA42" i="55" s="1"/>
  <c r="R43" i="55"/>
  <c r="Y43" i="55" s="1"/>
  <c r="AA43" i="55" s="1"/>
  <c r="R44" i="55"/>
  <c r="Y44" i="55" s="1"/>
  <c r="AA44" i="55" s="1"/>
  <c r="R45" i="55"/>
  <c r="Y45" i="55" s="1"/>
  <c r="AA45" i="55" s="1"/>
  <c r="R46" i="55"/>
  <c r="Y46" i="55" s="1"/>
  <c r="AA46" i="55" s="1"/>
  <c r="R47" i="55"/>
  <c r="Y47" i="55" s="1"/>
  <c r="AA47" i="55" s="1"/>
  <c r="R48" i="55"/>
  <c r="Y48" i="55" s="1"/>
  <c r="AA48" i="55" s="1"/>
  <c r="R35" i="55"/>
  <c r="Y35" i="55" s="1"/>
  <c r="AA35" i="55" s="1"/>
  <c r="R36" i="55"/>
  <c r="Y36" i="55" s="1"/>
  <c r="AA36" i="55" s="1"/>
  <c r="R37" i="55"/>
  <c r="Y37" i="55" s="1"/>
  <c r="AA37" i="55" s="1"/>
  <c r="R77" i="55"/>
  <c r="Y77" i="55" s="1"/>
  <c r="R78" i="55"/>
  <c r="Y78" i="55" s="1"/>
  <c r="R79" i="55"/>
  <c r="Y79" i="55" s="1"/>
  <c r="R80" i="55"/>
  <c r="Y80" i="55" s="1"/>
  <c r="R81" i="55"/>
  <c r="Y81" i="55" s="1"/>
  <c r="R82" i="55"/>
  <c r="Y82" i="55" s="1"/>
  <c r="R83" i="55"/>
  <c r="Y83" i="55" s="1"/>
  <c r="R84" i="55"/>
  <c r="Y84" i="55" s="1"/>
  <c r="R85" i="55"/>
  <c r="Y85" i="55" s="1"/>
  <c r="R86" i="55"/>
  <c r="Y86" i="55" s="1"/>
  <c r="R87" i="55"/>
  <c r="Y87" i="55" s="1"/>
  <c r="R88" i="55"/>
  <c r="Y88" i="55" s="1"/>
  <c r="R89" i="55"/>
  <c r="Y89" i="55" s="1"/>
  <c r="R90" i="55"/>
  <c r="Y90" i="55" s="1"/>
  <c r="R91" i="55"/>
  <c r="Y91" i="55" s="1"/>
  <c r="R92" i="55"/>
  <c r="Y92" i="55" s="1"/>
  <c r="R93" i="55"/>
  <c r="Y93" i="55" s="1"/>
  <c r="R94" i="55"/>
  <c r="Y94" i="55" s="1"/>
  <c r="R123" i="55"/>
  <c r="Y123" i="55" s="1"/>
  <c r="R97" i="55"/>
  <c r="Y97" i="55" s="1"/>
  <c r="R117" i="55"/>
  <c r="Y117" i="55" s="1"/>
  <c r="R118" i="55"/>
  <c r="Y118" i="55" s="1"/>
  <c r="R119" i="55"/>
  <c r="Y119" i="55" s="1"/>
  <c r="R120" i="55"/>
  <c r="Y120" i="55" s="1"/>
  <c r="R101" i="55"/>
  <c r="Y101" i="55" s="1"/>
  <c r="R102" i="55"/>
  <c r="Y102" i="55" s="1"/>
  <c r="R103" i="55"/>
  <c r="Y103" i="55" s="1"/>
  <c r="R98" i="55"/>
  <c r="Y98" i="55" s="1"/>
  <c r="R99" i="55"/>
  <c r="Y99" i="55" s="1"/>
  <c r="R100" i="55"/>
  <c r="Y100" i="55" s="1"/>
  <c r="H285" i="53"/>
  <c r="I285" i="53"/>
  <c r="G232" i="53"/>
  <c r="G225" i="53"/>
  <c r="J231" i="53"/>
  <c r="J226" i="53"/>
  <c r="H205" i="53"/>
  <c r="I205" i="53"/>
  <c r="H193" i="53"/>
  <c r="I193" i="53"/>
  <c r="J169" i="53"/>
  <c r="J168" i="53"/>
  <c r="J151" i="53"/>
  <c r="G150" i="53"/>
  <c r="J111" i="53"/>
  <c r="J64" i="53"/>
  <c r="J63" i="53" s="1"/>
  <c r="J56" i="53"/>
  <c r="J23" i="53"/>
  <c r="J24" i="53"/>
  <c r="J25" i="53"/>
  <c r="H26" i="53"/>
  <c r="I26" i="53"/>
  <c r="N320" i="49"/>
  <c r="H306" i="49"/>
  <c r="I306" i="49"/>
  <c r="J306" i="49"/>
  <c r="K306" i="49"/>
  <c r="L306" i="49"/>
  <c r="M306" i="49"/>
  <c r="N302" i="49"/>
  <c r="N300" i="49"/>
  <c r="N298" i="49"/>
  <c r="N295" i="49"/>
  <c r="N275" i="49"/>
  <c r="N271" i="49"/>
  <c r="N269" i="49"/>
  <c r="N263" i="49"/>
  <c r="N261" i="49"/>
  <c r="N259" i="49"/>
  <c r="N258" i="49"/>
  <c r="N254" i="49"/>
  <c r="N250" i="49"/>
  <c r="N244" i="49"/>
  <c r="N243" i="49"/>
  <c r="N241" i="49"/>
  <c r="N240" i="49"/>
  <c r="N235" i="49"/>
  <c r="N236" i="49"/>
  <c r="N237" i="49"/>
  <c r="N234" i="49"/>
  <c r="N228" i="49"/>
  <c r="N229" i="49"/>
  <c r="N230" i="49"/>
  <c r="N231" i="49"/>
  <c r="N232" i="49"/>
  <c r="N227" i="49"/>
  <c r="N221" i="49"/>
  <c r="N222" i="49"/>
  <c r="N220" i="49"/>
  <c r="G215" i="49"/>
  <c r="N213" i="49"/>
  <c r="N214" i="49"/>
  <c r="N212" i="49"/>
  <c r="H196" i="49"/>
  <c r="I196" i="49"/>
  <c r="J196" i="49"/>
  <c r="K196" i="49"/>
  <c r="L196" i="49"/>
  <c r="M196" i="49"/>
  <c r="H192" i="49"/>
  <c r="I192" i="49"/>
  <c r="J192" i="49"/>
  <c r="K192" i="49"/>
  <c r="L192" i="49"/>
  <c r="M192" i="49"/>
  <c r="N188" i="49"/>
  <c r="N186" i="49"/>
  <c r="N184" i="49"/>
  <c r="N174" i="49"/>
  <c r="M168" i="49"/>
  <c r="N166" i="49"/>
  <c r="N167" i="49"/>
  <c r="N165" i="49"/>
  <c r="N159" i="49"/>
  <c r="N160" i="49"/>
  <c r="N161" i="49"/>
  <c r="N162" i="49"/>
  <c r="N163" i="49"/>
  <c r="N158" i="49"/>
  <c r="N156" i="49"/>
  <c r="N155" i="49"/>
  <c r="N152" i="49"/>
  <c r="N153" i="49"/>
  <c r="N151" i="49"/>
  <c r="H150" i="49"/>
  <c r="I150" i="49"/>
  <c r="J150" i="49"/>
  <c r="K150" i="49"/>
  <c r="L150" i="49"/>
  <c r="M150" i="49"/>
  <c r="N149" i="49"/>
  <c r="N147" i="49"/>
  <c r="N142" i="49"/>
  <c r="N133" i="49"/>
  <c r="N134" i="49"/>
  <c r="N135" i="49"/>
  <c r="N136" i="49"/>
  <c r="N137" i="49"/>
  <c r="N138" i="49"/>
  <c r="N139" i="49"/>
  <c r="N140" i="49"/>
  <c r="N132" i="49"/>
  <c r="N128" i="49"/>
  <c r="N129" i="49"/>
  <c r="N130" i="49"/>
  <c r="N127" i="49"/>
  <c r="G112" i="49"/>
  <c r="G114" i="49"/>
  <c r="N111" i="49"/>
  <c r="N110" i="49" s="1"/>
  <c r="H104" i="49"/>
  <c r="I104" i="49"/>
  <c r="J104" i="49"/>
  <c r="K104" i="49"/>
  <c r="L104" i="49"/>
  <c r="M104" i="49"/>
  <c r="N89" i="49"/>
  <c r="N88" i="49" s="1"/>
  <c r="N81" i="49"/>
  <c r="N79" i="49"/>
  <c r="N64" i="49"/>
  <c r="N46" i="49"/>
  <c r="N39" i="49"/>
  <c r="N40" i="49"/>
  <c r="N41" i="49"/>
  <c r="N38" i="49"/>
  <c r="N36" i="49"/>
  <c r="N35" i="49" s="1"/>
  <c r="N34" i="49"/>
  <c r="N28" i="49"/>
  <c r="N29" i="49"/>
  <c r="N32" i="49"/>
  <c r="N27" i="49"/>
  <c r="N70" i="49"/>
  <c r="N69" i="49" s="1"/>
  <c r="G63" i="49"/>
  <c r="G100" i="49"/>
  <c r="G141" i="49"/>
  <c r="G285" i="49"/>
  <c r="I26" i="49"/>
  <c r="J26" i="49"/>
  <c r="K26" i="49"/>
  <c r="L26" i="49"/>
  <c r="M26" i="49"/>
  <c r="N22" i="49"/>
  <c r="H26" i="49"/>
  <c r="G37" i="49"/>
  <c r="G45" i="49"/>
  <c r="H45" i="49"/>
  <c r="M319" i="49"/>
  <c r="K319" i="49"/>
  <c r="G13" i="53"/>
  <c r="G11" i="53"/>
  <c r="G9" i="53"/>
  <c r="F20" i="52"/>
  <c r="G131" i="49"/>
  <c r="G126" i="49"/>
  <c r="H327" i="49"/>
  <c r="H326" i="49" s="1"/>
  <c r="H325" i="49" s="1"/>
  <c r="I327" i="49"/>
  <c r="I326" i="49" s="1"/>
  <c r="I325" i="49" s="1"/>
  <c r="J327" i="49"/>
  <c r="J326" i="49" s="1"/>
  <c r="J325" i="49" s="1"/>
  <c r="K327" i="49"/>
  <c r="K326" i="49" s="1"/>
  <c r="K325" i="49" s="1"/>
  <c r="L327" i="49"/>
  <c r="L326" i="49" s="1"/>
  <c r="L325" i="49" s="1"/>
  <c r="M327" i="49"/>
  <c r="M326" i="49" s="1"/>
  <c r="M325" i="49" s="1"/>
  <c r="N328" i="49"/>
  <c r="N327" i="49" s="1"/>
  <c r="N326" i="49" s="1"/>
  <c r="N325" i="49" s="1"/>
  <c r="H325" i="53"/>
  <c r="H324" i="53" s="1"/>
  <c r="H323" i="53" s="1"/>
  <c r="I325" i="53"/>
  <c r="H321" i="53"/>
  <c r="I321" i="53"/>
  <c r="H319" i="53"/>
  <c r="I319" i="53"/>
  <c r="H317" i="53"/>
  <c r="I317" i="53"/>
  <c r="J316" i="53"/>
  <c r="J322" i="53"/>
  <c r="J321" i="53" s="1"/>
  <c r="H311" i="53"/>
  <c r="H310" i="53" s="1"/>
  <c r="I311" i="53"/>
  <c r="I310" i="53" s="1"/>
  <c r="H308" i="53"/>
  <c r="I308" i="53"/>
  <c r="H306" i="53"/>
  <c r="I306" i="53"/>
  <c r="H304" i="53"/>
  <c r="I304" i="53"/>
  <c r="H302" i="53"/>
  <c r="I302" i="53"/>
  <c r="H299" i="53"/>
  <c r="I299" i="53"/>
  <c r="H297" i="53"/>
  <c r="I297" i="53"/>
  <c r="H295" i="53"/>
  <c r="I295" i="53"/>
  <c r="H292" i="53"/>
  <c r="I292" i="53"/>
  <c r="H290" i="53"/>
  <c r="I290" i="53"/>
  <c r="H283" i="53"/>
  <c r="I283" i="53"/>
  <c r="H280" i="53"/>
  <c r="I280" i="53"/>
  <c r="H278" i="53"/>
  <c r="I278" i="53"/>
  <c r="H276" i="53"/>
  <c r="I276" i="53"/>
  <c r="H274" i="53"/>
  <c r="I274" i="53"/>
  <c r="G272" i="53"/>
  <c r="H272" i="53"/>
  <c r="I272" i="53"/>
  <c r="H268" i="53"/>
  <c r="I268" i="53"/>
  <c r="H266" i="53"/>
  <c r="I266" i="53"/>
  <c r="H263" i="53"/>
  <c r="H262" i="53" s="1"/>
  <c r="I263" i="53"/>
  <c r="I262" i="53" s="1"/>
  <c r="H260" i="53"/>
  <c r="I260" i="53"/>
  <c r="G255" i="53"/>
  <c r="H255" i="53"/>
  <c r="H252" i="53"/>
  <c r="I252" i="53"/>
  <c r="H250" i="53"/>
  <c r="I250" i="53"/>
  <c r="H248" i="53"/>
  <c r="I248" i="53"/>
  <c r="H246" i="53"/>
  <c r="I246" i="53"/>
  <c r="G244" i="53"/>
  <c r="H244" i="53"/>
  <c r="I244" i="53"/>
  <c r="J242" i="53"/>
  <c r="G241" i="53"/>
  <c r="H241" i="53"/>
  <c r="I241" i="53"/>
  <c r="J239" i="53"/>
  <c r="G238" i="53"/>
  <c r="H238" i="53"/>
  <c r="I238" i="53"/>
  <c r="J233" i="53"/>
  <c r="J234" i="53"/>
  <c r="J235" i="53"/>
  <c r="J236" i="53"/>
  <c r="J240" i="53"/>
  <c r="J243" i="53"/>
  <c r="J245" i="53"/>
  <c r="J244" i="53" s="1"/>
  <c r="J247" i="53"/>
  <c r="J246" i="53" s="1"/>
  <c r="J249" i="53"/>
  <c r="J248" i="53" s="1"/>
  <c r="J251" i="53"/>
  <c r="J250" i="53" s="1"/>
  <c r="J253" i="53"/>
  <c r="J252" i="53" s="1"/>
  <c r="J256" i="53"/>
  <c r="J257" i="53"/>
  <c r="J261" i="53"/>
  <c r="J260" i="53" s="1"/>
  <c r="J264" i="53"/>
  <c r="J263" i="53" s="1"/>
  <c r="J262" i="53" s="1"/>
  <c r="H232" i="53"/>
  <c r="I232" i="53"/>
  <c r="J227" i="53"/>
  <c r="H225" i="53"/>
  <c r="I225" i="53"/>
  <c r="J223" i="53"/>
  <c r="J222" i="53" s="1"/>
  <c r="H222" i="53"/>
  <c r="I222" i="53"/>
  <c r="G218" i="53"/>
  <c r="J220" i="53"/>
  <c r="J221" i="53"/>
  <c r="J228" i="53"/>
  <c r="J229" i="53"/>
  <c r="J230" i="53"/>
  <c r="J219" i="53"/>
  <c r="H218" i="53"/>
  <c r="I218" i="53"/>
  <c r="H214" i="53"/>
  <c r="I214" i="53"/>
  <c r="H210" i="53"/>
  <c r="I210" i="53"/>
  <c r="H207" i="53"/>
  <c r="I207" i="53"/>
  <c r="H203" i="53"/>
  <c r="I203" i="53"/>
  <c r="H201" i="53"/>
  <c r="I201" i="53"/>
  <c r="H198" i="53"/>
  <c r="H197" i="53" s="1"/>
  <c r="I198" i="53"/>
  <c r="I197" i="53" s="1"/>
  <c r="H195" i="53"/>
  <c r="I195" i="53"/>
  <c r="H191" i="53"/>
  <c r="I191" i="53"/>
  <c r="J192" i="53"/>
  <c r="J191" i="53" s="1"/>
  <c r="J194" i="53"/>
  <c r="J196" i="53"/>
  <c r="J195" i="53" s="1"/>
  <c r="J199" i="53"/>
  <c r="J198" i="53" s="1"/>
  <c r="J197" i="53" s="1"/>
  <c r="J202" i="53"/>
  <c r="J201" i="53" s="1"/>
  <c r="J190" i="53"/>
  <c r="J189" i="53" s="1"/>
  <c r="H189" i="53"/>
  <c r="I189" i="53"/>
  <c r="H186" i="53"/>
  <c r="I186" i="53"/>
  <c r="H184" i="53"/>
  <c r="I184" i="53"/>
  <c r="H182" i="53"/>
  <c r="I182" i="53"/>
  <c r="J183" i="53"/>
  <c r="J182" i="53" s="1"/>
  <c r="J181" i="53"/>
  <c r="J180" i="53" s="1"/>
  <c r="H180" i="53"/>
  <c r="I180" i="53"/>
  <c r="H177" i="53"/>
  <c r="I177" i="53"/>
  <c r="H174" i="53"/>
  <c r="I174" i="53"/>
  <c r="H172" i="53"/>
  <c r="I172" i="53"/>
  <c r="G167" i="53"/>
  <c r="I167" i="53"/>
  <c r="G164" i="53"/>
  <c r="H164" i="53"/>
  <c r="I164" i="53"/>
  <c r="J158" i="53"/>
  <c r="H154" i="53"/>
  <c r="I154" i="53"/>
  <c r="J153" i="53"/>
  <c r="J152" i="53"/>
  <c r="J155" i="53"/>
  <c r="J156" i="53"/>
  <c r="J159" i="53"/>
  <c r="J160" i="53"/>
  <c r="J161" i="53"/>
  <c r="J162" i="53"/>
  <c r="J163" i="53"/>
  <c r="H150" i="53"/>
  <c r="I150" i="53"/>
  <c r="J149" i="53"/>
  <c r="J148" i="53" s="1"/>
  <c r="H148" i="53"/>
  <c r="I148" i="53"/>
  <c r="J147" i="53"/>
  <c r="J146" i="53" s="1"/>
  <c r="H146" i="53"/>
  <c r="I146" i="53"/>
  <c r="H144" i="53"/>
  <c r="I144" i="53"/>
  <c r="J142" i="53"/>
  <c r="J141" i="53" s="1"/>
  <c r="H141" i="53"/>
  <c r="I141" i="53"/>
  <c r="J133" i="53"/>
  <c r="J134" i="53"/>
  <c r="J135" i="53"/>
  <c r="J136" i="53"/>
  <c r="J137" i="53"/>
  <c r="J138" i="53"/>
  <c r="J139" i="53"/>
  <c r="J140" i="53"/>
  <c r="G131" i="53"/>
  <c r="H131" i="53"/>
  <c r="I131" i="53"/>
  <c r="J128" i="53"/>
  <c r="J129" i="53"/>
  <c r="J130" i="53"/>
  <c r="G126" i="53"/>
  <c r="H126" i="53"/>
  <c r="I126" i="53"/>
  <c r="H123" i="53"/>
  <c r="I123" i="53"/>
  <c r="H121" i="53"/>
  <c r="I121" i="53"/>
  <c r="H119" i="53"/>
  <c r="I119" i="53"/>
  <c r="H117" i="53"/>
  <c r="I117" i="53"/>
  <c r="H114" i="53"/>
  <c r="I114" i="53"/>
  <c r="H110" i="53"/>
  <c r="I110" i="53"/>
  <c r="J110" i="53"/>
  <c r="G104" i="53"/>
  <c r="J106" i="53"/>
  <c r="J107" i="53"/>
  <c r="J108" i="53"/>
  <c r="J109" i="53"/>
  <c r="J105" i="53"/>
  <c r="H104" i="53"/>
  <c r="I104" i="53"/>
  <c r="H102" i="53"/>
  <c r="I102" i="53"/>
  <c r="H100" i="53"/>
  <c r="I100" i="53"/>
  <c r="H97" i="53"/>
  <c r="I97" i="53"/>
  <c r="H95" i="53"/>
  <c r="I95" i="53"/>
  <c r="H93" i="53"/>
  <c r="I93" i="53"/>
  <c r="J91" i="53"/>
  <c r="J90" i="53" s="1"/>
  <c r="H90" i="53"/>
  <c r="I90" i="53"/>
  <c r="J89" i="53"/>
  <c r="J88" i="53" s="1"/>
  <c r="H88" i="53"/>
  <c r="I88" i="53"/>
  <c r="H83" i="53"/>
  <c r="I83" i="53"/>
  <c r="J81" i="53"/>
  <c r="J80" i="53" s="1"/>
  <c r="H80" i="53"/>
  <c r="I80" i="53"/>
  <c r="J79" i="53"/>
  <c r="J78" i="53" s="1"/>
  <c r="H78" i="53"/>
  <c r="I78" i="53"/>
  <c r="G75" i="53"/>
  <c r="H71" i="53"/>
  <c r="I71" i="53"/>
  <c r="H73" i="53"/>
  <c r="I73" i="53"/>
  <c r="H75" i="53"/>
  <c r="I75" i="53"/>
  <c r="J70" i="53"/>
  <c r="J69" i="53" s="1"/>
  <c r="H69" i="53"/>
  <c r="I69" i="53"/>
  <c r="H65" i="53"/>
  <c r="I65" i="53"/>
  <c r="H63" i="53"/>
  <c r="I63" i="53"/>
  <c r="H59" i="53"/>
  <c r="I59" i="53"/>
  <c r="H45" i="53"/>
  <c r="I45" i="53"/>
  <c r="H55" i="53"/>
  <c r="H54" i="53" s="1"/>
  <c r="I55" i="53"/>
  <c r="I54" i="53" s="1"/>
  <c r="J47" i="53"/>
  <c r="J48" i="53"/>
  <c r="J49" i="53"/>
  <c r="J50" i="53"/>
  <c r="J51" i="53"/>
  <c r="J52" i="53"/>
  <c r="J53" i="53"/>
  <c r="J46" i="53"/>
  <c r="G45" i="53"/>
  <c r="H43" i="53"/>
  <c r="I43" i="53"/>
  <c r="G37" i="53"/>
  <c r="J39" i="53"/>
  <c r="J38" i="53"/>
  <c r="H37" i="53"/>
  <c r="I37" i="53"/>
  <c r="J36" i="53"/>
  <c r="J35" i="53" s="1"/>
  <c r="H35" i="53"/>
  <c r="I35" i="53"/>
  <c r="H33" i="53"/>
  <c r="I33" i="53"/>
  <c r="J34" i="53"/>
  <c r="J33" i="53" s="1"/>
  <c r="J28" i="53"/>
  <c r="J29" i="53"/>
  <c r="J30" i="53"/>
  <c r="J31" i="53"/>
  <c r="J32" i="53"/>
  <c r="G325" i="53"/>
  <c r="G324" i="53" s="1"/>
  <c r="G323" i="53" s="1"/>
  <c r="G321" i="53"/>
  <c r="G319" i="53"/>
  <c r="G317" i="53"/>
  <c r="G311" i="53"/>
  <c r="G310" i="53" s="1"/>
  <c r="G308" i="53"/>
  <c r="G306" i="53"/>
  <c r="G304" i="53"/>
  <c r="G302" i="53"/>
  <c r="G299" i="53"/>
  <c r="G297" i="53"/>
  <c r="G295" i="53"/>
  <c r="G292" i="53"/>
  <c r="G290" i="53"/>
  <c r="G287" i="53"/>
  <c r="G285" i="53"/>
  <c r="G283" i="53"/>
  <c r="G280" i="53"/>
  <c r="G278" i="53"/>
  <c r="G276" i="53"/>
  <c r="G274" i="53"/>
  <c r="G268" i="53"/>
  <c r="G266" i="53"/>
  <c r="G263" i="53"/>
  <c r="G262" i="53" s="1"/>
  <c r="G260" i="53"/>
  <c r="G258" i="53"/>
  <c r="G252" i="53"/>
  <c r="G250" i="53"/>
  <c r="G248" i="53"/>
  <c r="G246" i="53"/>
  <c r="G224" i="53"/>
  <c r="G222" i="53"/>
  <c r="G214" i="53"/>
  <c r="G210" i="53"/>
  <c r="G207" i="53"/>
  <c r="G205" i="53"/>
  <c r="G203" i="53"/>
  <c r="G201" i="53"/>
  <c r="G198" i="53"/>
  <c r="G197" i="53" s="1"/>
  <c r="G195" i="53"/>
  <c r="G193" i="53"/>
  <c r="G191" i="53"/>
  <c r="G189" i="53"/>
  <c r="G186" i="53"/>
  <c r="G184" i="53"/>
  <c r="G182" i="53"/>
  <c r="G180" i="53"/>
  <c r="G177" i="53"/>
  <c r="G174" i="53"/>
  <c r="G172" i="53"/>
  <c r="G154" i="53"/>
  <c r="G148" i="53"/>
  <c r="G146" i="53"/>
  <c r="G144" i="53"/>
  <c r="G141" i="53"/>
  <c r="G123" i="53"/>
  <c r="G121" i="53"/>
  <c r="G119" i="53"/>
  <c r="G117" i="53"/>
  <c r="G114" i="53"/>
  <c r="G112" i="53"/>
  <c r="G110" i="53"/>
  <c r="G102" i="53"/>
  <c r="G100" i="53"/>
  <c r="G97" i="53"/>
  <c r="G95" i="53"/>
  <c r="G93" i="53"/>
  <c r="G90" i="53"/>
  <c r="G88" i="53"/>
  <c r="G85" i="53"/>
  <c r="G83" i="53"/>
  <c r="G80" i="53"/>
  <c r="G78" i="53"/>
  <c r="G73" i="53"/>
  <c r="G71" i="53"/>
  <c r="G69" i="53"/>
  <c r="G65" i="53"/>
  <c r="G63" i="53"/>
  <c r="G61" i="53"/>
  <c r="G59" i="53"/>
  <c r="G55" i="53"/>
  <c r="G54" i="53" s="1"/>
  <c r="G43" i="53"/>
  <c r="G35" i="53"/>
  <c r="G33" i="53"/>
  <c r="G26" i="53"/>
  <c r="N324" i="49"/>
  <c r="N323" i="49" s="1"/>
  <c r="G327" i="49"/>
  <c r="G326" i="49" s="1"/>
  <c r="G325" i="49" s="1"/>
  <c r="N318" i="49"/>
  <c r="N317" i="49"/>
  <c r="N314" i="49"/>
  <c r="N313" i="49" s="1"/>
  <c r="N312" i="49" s="1"/>
  <c r="G316" i="49"/>
  <c r="H316" i="49"/>
  <c r="I316" i="49"/>
  <c r="J316" i="49"/>
  <c r="K316" i="49"/>
  <c r="L316" i="49"/>
  <c r="M316" i="49"/>
  <c r="H313" i="49"/>
  <c r="H312" i="49" s="1"/>
  <c r="I313" i="49"/>
  <c r="I312" i="49" s="1"/>
  <c r="J313" i="49"/>
  <c r="J312" i="49" s="1"/>
  <c r="K313" i="49"/>
  <c r="K312" i="49" s="1"/>
  <c r="L313" i="49"/>
  <c r="L312" i="49" s="1"/>
  <c r="M313" i="49"/>
  <c r="M312" i="49" s="1"/>
  <c r="H310" i="49"/>
  <c r="I310" i="49"/>
  <c r="J310" i="49"/>
  <c r="K310" i="49"/>
  <c r="L310" i="49"/>
  <c r="M310" i="49"/>
  <c r="H308" i="49"/>
  <c r="I308" i="49"/>
  <c r="J308" i="49"/>
  <c r="K308" i="49"/>
  <c r="L308" i="49"/>
  <c r="M308" i="49"/>
  <c r="H304" i="49"/>
  <c r="I304" i="49"/>
  <c r="J304" i="49"/>
  <c r="K304" i="49"/>
  <c r="L304" i="49"/>
  <c r="M304" i="49"/>
  <c r="H301" i="49"/>
  <c r="I301" i="49"/>
  <c r="J301" i="49"/>
  <c r="K301" i="49"/>
  <c r="L301" i="49"/>
  <c r="M301" i="49"/>
  <c r="H299" i="49"/>
  <c r="I299" i="49"/>
  <c r="J299" i="49"/>
  <c r="K299" i="49"/>
  <c r="L299" i="49"/>
  <c r="M299" i="49"/>
  <c r="H297" i="49"/>
  <c r="I297" i="49"/>
  <c r="J297" i="49"/>
  <c r="K297" i="49"/>
  <c r="L297" i="49"/>
  <c r="M297" i="49"/>
  <c r="H294" i="49"/>
  <c r="I294" i="49"/>
  <c r="J294" i="49"/>
  <c r="K294" i="49"/>
  <c r="L294" i="49"/>
  <c r="M294" i="49"/>
  <c r="H292" i="49"/>
  <c r="I292" i="49"/>
  <c r="J292" i="49"/>
  <c r="K292" i="49"/>
  <c r="L292" i="49"/>
  <c r="M292" i="49"/>
  <c r="H289" i="49"/>
  <c r="I289" i="49"/>
  <c r="J289" i="49"/>
  <c r="K289" i="49"/>
  <c r="L289" i="49"/>
  <c r="M289" i="49"/>
  <c r="H285" i="49"/>
  <c r="I285" i="49"/>
  <c r="J285" i="49"/>
  <c r="K285" i="49"/>
  <c r="L285" i="49"/>
  <c r="M285" i="49"/>
  <c r="H282" i="49"/>
  <c r="I282" i="49"/>
  <c r="J282" i="49"/>
  <c r="K282" i="49"/>
  <c r="L282" i="49"/>
  <c r="M282" i="49"/>
  <c r="H280" i="49"/>
  <c r="I280" i="49"/>
  <c r="J280" i="49"/>
  <c r="K280" i="49"/>
  <c r="L280" i="49"/>
  <c r="M280" i="49"/>
  <c r="H278" i="49"/>
  <c r="I278" i="49"/>
  <c r="J278" i="49"/>
  <c r="K278" i="49"/>
  <c r="L278" i="49"/>
  <c r="M278" i="49"/>
  <c r="H276" i="49"/>
  <c r="I276" i="49"/>
  <c r="J276" i="49"/>
  <c r="K276" i="49"/>
  <c r="L276" i="49"/>
  <c r="M276" i="49"/>
  <c r="H274" i="49"/>
  <c r="I274" i="49"/>
  <c r="J274" i="49"/>
  <c r="K274" i="49"/>
  <c r="L274" i="49"/>
  <c r="M274" i="49"/>
  <c r="H270" i="49"/>
  <c r="I270" i="49"/>
  <c r="J270" i="49"/>
  <c r="K270" i="49"/>
  <c r="L270" i="49"/>
  <c r="M270" i="49"/>
  <c r="H268" i="49"/>
  <c r="I268" i="49"/>
  <c r="J268" i="49"/>
  <c r="K268" i="49"/>
  <c r="L268" i="49"/>
  <c r="M268" i="49"/>
  <c r="H265" i="49"/>
  <c r="H264" i="49" s="1"/>
  <c r="I265" i="49"/>
  <c r="I264" i="49" s="1"/>
  <c r="J265" i="49"/>
  <c r="J264" i="49" s="1"/>
  <c r="K265" i="49"/>
  <c r="K264" i="49" s="1"/>
  <c r="L265" i="49"/>
  <c r="L264" i="49" s="1"/>
  <c r="M265" i="49"/>
  <c r="M264" i="49" s="1"/>
  <c r="H262" i="49"/>
  <c r="I262" i="49"/>
  <c r="J262" i="49"/>
  <c r="K262" i="49"/>
  <c r="L262" i="49"/>
  <c r="M262" i="49"/>
  <c r="H260" i="49"/>
  <c r="I260" i="49"/>
  <c r="J260" i="49"/>
  <c r="K260" i="49"/>
  <c r="L260" i="49"/>
  <c r="M260" i="49"/>
  <c r="G257" i="49"/>
  <c r="H257" i="49"/>
  <c r="I257" i="49"/>
  <c r="J257" i="49"/>
  <c r="K257" i="49"/>
  <c r="L257" i="49"/>
  <c r="M257" i="49"/>
  <c r="H253" i="49"/>
  <c r="I253" i="49"/>
  <c r="J253" i="49"/>
  <c r="K253" i="49"/>
  <c r="L253" i="49"/>
  <c r="M253" i="49"/>
  <c r="N253" i="49"/>
  <c r="G251" i="49"/>
  <c r="G245" i="49"/>
  <c r="H242" i="49"/>
  <c r="I242" i="49"/>
  <c r="J242" i="49"/>
  <c r="K242" i="49"/>
  <c r="L242" i="49"/>
  <c r="M242" i="49"/>
  <c r="G239" i="49"/>
  <c r="H239" i="49"/>
  <c r="I239" i="49"/>
  <c r="J239" i="49"/>
  <c r="K239" i="49"/>
  <c r="L239" i="49"/>
  <c r="M239" i="49"/>
  <c r="H233" i="49"/>
  <c r="I233" i="49"/>
  <c r="J233" i="49"/>
  <c r="K233" i="49"/>
  <c r="L233" i="49"/>
  <c r="M233" i="49"/>
  <c r="H226" i="49"/>
  <c r="I226" i="49"/>
  <c r="J226" i="49"/>
  <c r="K226" i="49"/>
  <c r="L226" i="49"/>
  <c r="M226" i="49"/>
  <c r="G223" i="49"/>
  <c r="H219" i="49"/>
  <c r="I219" i="49"/>
  <c r="J219" i="49"/>
  <c r="K219" i="49"/>
  <c r="L219" i="49"/>
  <c r="M219" i="49"/>
  <c r="N218" i="49"/>
  <c r="H215" i="49"/>
  <c r="I215" i="49"/>
  <c r="J215" i="49"/>
  <c r="K215" i="49"/>
  <c r="L215" i="49"/>
  <c r="M215" i="49"/>
  <c r="H208" i="49"/>
  <c r="I208" i="49"/>
  <c r="J208" i="49"/>
  <c r="K208" i="49"/>
  <c r="L208" i="49"/>
  <c r="M208" i="49"/>
  <c r="H211" i="49"/>
  <c r="I211" i="49"/>
  <c r="J211" i="49"/>
  <c r="K211" i="49"/>
  <c r="L211" i="49"/>
  <c r="M211" i="49"/>
  <c r="H206" i="49"/>
  <c r="I206" i="49"/>
  <c r="J206" i="49"/>
  <c r="K206" i="49"/>
  <c r="L206" i="49"/>
  <c r="M206" i="49"/>
  <c r="H204" i="49"/>
  <c r="I204" i="49"/>
  <c r="J204" i="49"/>
  <c r="K204" i="49"/>
  <c r="L204" i="49"/>
  <c r="M204" i="49"/>
  <c r="H202" i="49"/>
  <c r="I202" i="49"/>
  <c r="J202" i="49"/>
  <c r="K202" i="49"/>
  <c r="L202" i="49"/>
  <c r="M202" i="49"/>
  <c r="H199" i="49"/>
  <c r="H198" i="49" s="1"/>
  <c r="I199" i="49"/>
  <c r="I198" i="49" s="1"/>
  <c r="J199" i="49"/>
  <c r="J198" i="49" s="1"/>
  <c r="K199" i="49"/>
  <c r="K198" i="49" s="1"/>
  <c r="L199" i="49"/>
  <c r="L198" i="49" s="1"/>
  <c r="M199" i="49"/>
  <c r="M198" i="49" s="1"/>
  <c r="H194" i="49"/>
  <c r="I194" i="49"/>
  <c r="J194" i="49"/>
  <c r="K194" i="49"/>
  <c r="L194" i="49"/>
  <c r="M194" i="49"/>
  <c r="H187" i="49"/>
  <c r="I187" i="49"/>
  <c r="J187" i="49"/>
  <c r="K187" i="49"/>
  <c r="L187" i="49"/>
  <c r="M187" i="49"/>
  <c r="H185" i="49"/>
  <c r="I185" i="49"/>
  <c r="J185" i="49"/>
  <c r="K185" i="49"/>
  <c r="L185" i="49"/>
  <c r="M185" i="49"/>
  <c r="H183" i="49"/>
  <c r="I183" i="49"/>
  <c r="J183" i="49"/>
  <c r="K183" i="49"/>
  <c r="L183" i="49"/>
  <c r="M183" i="49"/>
  <c r="H178" i="49"/>
  <c r="I178" i="49"/>
  <c r="J178" i="49"/>
  <c r="K178" i="49"/>
  <c r="L178" i="49"/>
  <c r="M178" i="49"/>
  <c r="H175" i="49"/>
  <c r="I175" i="49"/>
  <c r="J175" i="49"/>
  <c r="K175" i="49"/>
  <c r="L175" i="49"/>
  <c r="M175" i="49"/>
  <c r="H173" i="49"/>
  <c r="I173" i="49"/>
  <c r="J173" i="49"/>
  <c r="K173" i="49"/>
  <c r="L173" i="49"/>
  <c r="M173" i="49"/>
  <c r="G173" i="49"/>
  <c r="H168" i="49"/>
  <c r="I168" i="49"/>
  <c r="J168" i="49"/>
  <c r="K168" i="49"/>
  <c r="L168" i="49"/>
  <c r="H164" i="49"/>
  <c r="I164" i="49"/>
  <c r="J164" i="49"/>
  <c r="K164" i="49"/>
  <c r="L164" i="49"/>
  <c r="M164" i="49"/>
  <c r="H157" i="49"/>
  <c r="I157" i="49"/>
  <c r="J157" i="49"/>
  <c r="K157" i="49"/>
  <c r="L157" i="49"/>
  <c r="M157" i="49"/>
  <c r="H154" i="49"/>
  <c r="I154" i="49"/>
  <c r="J154" i="49"/>
  <c r="K154" i="49"/>
  <c r="L154" i="49"/>
  <c r="M154" i="49"/>
  <c r="G150" i="49"/>
  <c r="H148" i="49"/>
  <c r="I148" i="49"/>
  <c r="J148" i="49"/>
  <c r="K148" i="49"/>
  <c r="L148" i="49"/>
  <c r="M148" i="49"/>
  <c r="H146" i="49"/>
  <c r="I146" i="49"/>
  <c r="J146" i="49"/>
  <c r="K146" i="49"/>
  <c r="L146" i="49"/>
  <c r="M146" i="49"/>
  <c r="H141" i="49"/>
  <c r="I141" i="49"/>
  <c r="J141" i="49"/>
  <c r="K141" i="49"/>
  <c r="L141" i="49"/>
  <c r="M141" i="49"/>
  <c r="H126" i="49"/>
  <c r="I126" i="49"/>
  <c r="J126" i="49"/>
  <c r="K126" i="49"/>
  <c r="L126" i="49"/>
  <c r="M126" i="49"/>
  <c r="H110" i="49"/>
  <c r="I110" i="49"/>
  <c r="J110" i="49"/>
  <c r="K110" i="49"/>
  <c r="L110" i="49"/>
  <c r="M110" i="49"/>
  <c r="G110" i="49"/>
  <c r="N106" i="49"/>
  <c r="N107" i="49"/>
  <c r="N108" i="49"/>
  <c r="N109" i="49"/>
  <c r="H100" i="49"/>
  <c r="I100" i="49"/>
  <c r="J100" i="49"/>
  <c r="K100" i="49"/>
  <c r="L100" i="49"/>
  <c r="M100" i="49"/>
  <c r="H88" i="49"/>
  <c r="I88" i="49"/>
  <c r="J88" i="49"/>
  <c r="K88" i="49"/>
  <c r="L88" i="49"/>
  <c r="M88" i="49"/>
  <c r="I45" i="49"/>
  <c r="J45" i="49"/>
  <c r="K45" i="49"/>
  <c r="L45" i="49"/>
  <c r="M45" i="49"/>
  <c r="H80" i="49"/>
  <c r="I80" i="49"/>
  <c r="J80" i="49"/>
  <c r="K80" i="49"/>
  <c r="L80" i="49"/>
  <c r="M80" i="49"/>
  <c r="N76" i="49"/>
  <c r="H78" i="49"/>
  <c r="I78" i="49"/>
  <c r="J78" i="49"/>
  <c r="K78" i="49"/>
  <c r="L78" i="49"/>
  <c r="M78" i="49"/>
  <c r="H75" i="49"/>
  <c r="I75" i="49"/>
  <c r="J75" i="49"/>
  <c r="K75" i="49"/>
  <c r="L75" i="49"/>
  <c r="M75" i="49"/>
  <c r="H73" i="49"/>
  <c r="I73" i="49"/>
  <c r="J73" i="49"/>
  <c r="K73" i="49"/>
  <c r="L73" i="49"/>
  <c r="M73" i="49"/>
  <c r="H69" i="49"/>
  <c r="I69" i="49"/>
  <c r="J69" i="49"/>
  <c r="K69" i="49"/>
  <c r="L69" i="49"/>
  <c r="M69" i="49"/>
  <c r="G65" i="49"/>
  <c r="H65" i="49"/>
  <c r="J65" i="49"/>
  <c r="K65" i="49"/>
  <c r="L65" i="49"/>
  <c r="M65" i="49"/>
  <c r="J63" i="49"/>
  <c r="K63" i="49"/>
  <c r="M63" i="49"/>
  <c r="H59" i="49"/>
  <c r="I59" i="49"/>
  <c r="J59" i="49"/>
  <c r="K59" i="49"/>
  <c r="L59" i="49"/>
  <c r="M59" i="49"/>
  <c r="H55" i="49"/>
  <c r="H54" i="49" s="1"/>
  <c r="I55" i="49"/>
  <c r="I54" i="49" s="1"/>
  <c r="J55" i="49"/>
  <c r="J54" i="49" s="1"/>
  <c r="K55" i="49"/>
  <c r="K54" i="49" s="1"/>
  <c r="L55" i="49"/>
  <c r="L54" i="49" s="1"/>
  <c r="M55" i="49"/>
  <c r="M54" i="49" s="1"/>
  <c r="N47" i="49"/>
  <c r="N48" i="49"/>
  <c r="N49" i="49"/>
  <c r="N50" i="49"/>
  <c r="N51" i="49"/>
  <c r="N52" i="49"/>
  <c r="N53" i="49"/>
  <c r="H43" i="49"/>
  <c r="I43" i="49"/>
  <c r="J43" i="49"/>
  <c r="K43" i="49"/>
  <c r="L43" i="49"/>
  <c r="M43" i="49"/>
  <c r="H37" i="49"/>
  <c r="I37" i="49"/>
  <c r="J37" i="49"/>
  <c r="K37" i="49"/>
  <c r="L37" i="49"/>
  <c r="M37" i="49"/>
  <c r="H35" i="49"/>
  <c r="I35" i="49"/>
  <c r="J35" i="49"/>
  <c r="K35" i="49"/>
  <c r="L35" i="49"/>
  <c r="M35" i="49"/>
  <c r="G35" i="49"/>
  <c r="H33" i="49"/>
  <c r="I33" i="49"/>
  <c r="J33" i="49"/>
  <c r="K33" i="49"/>
  <c r="L33" i="49"/>
  <c r="M33" i="49"/>
  <c r="H21" i="49"/>
  <c r="I21" i="49"/>
  <c r="J21" i="49"/>
  <c r="K21" i="49"/>
  <c r="L21" i="49"/>
  <c r="M21" i="49"/>
  <c r="G323" i="49"/>
  <c r="G321" i="49"/>
  <c r="G319" i="49"/>
  <c r="G313" i="49"/>
  <c r="G312" i="49" s="1"/>
  <c r="G310" i="49"/>
  <c r="G308" i="49"/>
  <c r="G306" i="49"/>
  <c r="G304" i="49"/>
  <c r="G301" i="49"/>
  <c r="G299" i="49"/>
  <c r="G297" i="49"/>
  <c r="G294" i="49"/>
  <c r="G292" i="49"/>
  <c r="G289" i="49"/>
  <c r="G287" i="49"/>
  <c r="G282" i="49"/>
  <c r="G280" i="49"/>
  <c r="G278" i="49"/>
  <c r="G276" i="49"/>
  <c r="G274" i="49"/>
  <c r="G270" i="49"/>
  <c r="G268" i="49"/>
  <c r="G265" i="49"/>
  <c r="G264" i="49" s="1"/>
  <c r="G262" i="49"/>
  <c r="G260" i="49"/>
  <c r="G253" i="49"/>
  <c r="G249" i="49"/>
  <c r="G247" i="49"/>
  <c r="G242" i="49"/>
  <c r="G233" i="49"/>
  <c r="G226" i="49"/>
  <c r="G219" i="49"/>
  <c r="G211" i="49"/>
  <c r="G208" i="49"/>
  <c r="G206" i="49"/>
  <c r="G204" i="49"/>
  <c r="G202" i="49"/>
  <c r="G199" i="49"/>
  <c r="G198" i="49" s="1"/>
  <c r="G196" i="49"/>
  <c r="G194" i="49"/>
  <c r="G192" i="49"/>
  <c r="G190" i="49"/>
  <c r="G187" i="49"/>
  <c r="G185" i="49"/>
  <c r="G183" i="49"/>
  <c r="G181" i="49"/>
  <c r="G178" i="49"/>
  <c r="G175" i="49"/>
  <c r="G168" i="49"/>
  <c r="G164" i="49"/>
  <c r="G157" i="49"/>
  <c r="G154" i="49"/>
  <c r="G148" i="49"/>
  <c r="G146" i="49"/>
  <c r="G144" i="49"/>
  <c r="G123" i="49"/>
  <c r="G121" i="49"/>
  <c r="G119" i="49"/>
  <c r="G117" i="49"/>
  <c r="G104" i="49"/>
  <c r="G102" i="49"/>
  <c r="G97" i="49"/>
  <c r="G95" i="49"/>
  <c r="G93" i="49"/>
  <c r="G90" i="49"/>
  <c r="N91" i="49" s="1"/>
  <c r="G88" i="49"/>
  <c r="G85" i="49"/>
  <c r="G83" i="49"/>
  <c r="G80" i="49"/>
  <c r="G71" i="49"/>
  <c r="G69" i="49"/>
  <c r="G59" i="49"/>
  <c r="G55" i="49"/>
  <c r="G54" i="49" s="1"/>
  <c r="G43" i="49"/>
  <c r="G33" i="49"/>
  <c r="G21" i="49"/>
  <c r="F25" i="52"/>
  <c r="F24" i="52" s="1"/>
  <c r="F23" i="52" s="1"/>
  <c r="F19" i="52"/>
  <c r="F14" i="52" s="1"/>
  <c r="F13" i="52"/>
  <c r="F10" i="52"/>
  <c r="F9" i="52" s="1"/>
  <c r="G12" i="53" s="1"/>
  <c r="G68" i="49" l="1"/>
  <c r="G180" i="49"/>
  <c r="H282" i="53"/>
  <c r="J154" i="53"/>
  <c r="J104" i="53"/>
  <c r="G125" i="49"/>
  <c r="M42" i="49"/>
  <c r="I313" i="53"/>
  <c r="H313" i="53"/>
  <c r="G313" i="53"/>
  <c r="G282" i="53"/>
  <c r="I265" i="53"/>
  <c r="J150" i="53"/>
  <c r="G143" i="53"/>
  <c r="I87" i="53"/>
  <c r="I20" i="53"/>
  <c r="H20" i="53"/>
  <c r="J21" i="53"/>
  <c r="H284" i="49"/>
  <c r="I273" i="49"/>
  <c r="J325" i="53"/>
  <c r="J324" i="53" s="1"/>
  <c r="J323" i="53" s="1"/>
  <c r="H301" i="53"/>
  <c r="H294" i="53"/>
  <c r="H289" i="53"/>
  <c r="G271" i="53"/>
  <c r="H271" i="53"/>
  <c r="H265" i="53"/>
  <c r="G265" i="53"/>
  <c r="G254" i="53" s="1"/>
  <c r="H237" i="53"/>
  <c r="J238" i="53"/>
  <c r="H224" i="53"/>
  <c r="J225" i="53"/>
  <c r="H209" i="53"/>
  <c r="J193" i="53"/>
  <c r="J188" i="53" s="1"/>
  <c r="H188" i="53"/>
  <c r="H171" i="53"/>
  <c r="H92" i="53"/>
  <c r="G82" i="53"/>
  <c r="G68" i="53"/>
  <c r="I324" i="53"/>
  <c r="I323" i="53" s="1"/>
  <c r="I301" i="53"/>
  <c r="I289" i="53"/>
  <c r="I254" i="53"/>
  <c r="J255" i="53"/>
  <c r="J241" i="53"/>
  <c r="J237" i="53" s="1"/>
  <c r="I237" i="53"/>
  <c r="J232" i="53"/>
  <c r="I224" i="53"/>
  <c r="I209" i="53"/>
  <c r="I200" i="53"/>
  <c r="I179" i="53"/>
  <c r="I171" i="53"/>
  <c r="I92" i="53"/>
  <c r="G58" i="53"/>
  <c r="J37" i="53"/>
  <c r="J45" i="53"/>
  <c r="G315" i="49"/>
  <c r="M273" i="49"/>
  <c r="I267" i="49"/>
  <c r="M267" i="49"/>
  <c r="G267" i="49"/>
  <c r="G189" i="49"/>
  <c r="N150" i="49"/>
  <c r="N131" i="49"/>
  <c r="I42" i="49"/>
  <c r="G42" i="49"/>
  <c r="N45" i="49"/>
  <c r="J42" i="49"/>
  <c r="N26" i="49"/>
  <c r="G10" i="53"/>
  <c r="G12" i="49"/>
  <c r="F12" i="52"/>
  <c r="F31" i="52" s="1"/>
  <c r="G10" i="49"/>
  <c r="I294" i="53"/>
  <c r="I271" i="53"/>
  <c r="H254" i="53"/>
  <c r="H200" i="53"/>
  <c r="I188" i="53"/>
  <c r="H179" i="53"/>
  <c r="I125" i="53"/>
  <c r="H125" i="53"/>
  <c r="J87" i="53"/>
  <c r="H87" i="53"/>
  <c r="G294" i="53"/>
  <c r="G301" i="53"/>
  <c r="G87" i="53"/>
  <c r="G237" i="53"/>
  <c r="G99" i="53"/>
  <c r="G179" i="53"/>
  <c r="G188" i="53"/>
  <c r="G20" i="53"/>
  <c r="G92" i="53"/>
  <c r="G171" i="53"/>
  <c r="G200" i="53"/>
  <c r="G209" i="53"/>
  <c r="G42" i="53"/>
  <c r="G116" i="53"/>
  <c r="G125" i="53"/>
  <c r="G289" i="53"/>
  <c r="G273" i="49"/>
  <c r="L172" i="49"/>
  <c r="H172" i="49"/>
  <c r="L225" i="49"/>
  <c r="H225" i="49"/>
  <c r="M296" i="49"/>
  <c r="G82" i="49"/>
  <c r="G172" i="49"/>
  <c r="M225" i="49"/>
  <c r="G238" i="49"/>
  <c r="L296" i="49"/>
  <c r="H296" i="49"/>
  <c r="G99" i="49"/>
  <c r="G201" i="49"/>
  <c r="J296" i="49"/>
  <c r="I225" i="49"/>
  <c r="L267" i="49"/>
  <c r="H267" i="49"/>
  <c r="J291" i="49"/>
  <c r="G87" i="49"/>
  <c r="G256" i="49"/>
  <c r="G255" i="49" s="1"/>
  <c r="J20" i="49"/>
  <c r="L42" i="49"/>
  <c r="H42" i="49"/>
  <c r="J225" i="49"/>
  <c r="J256" i="49"/>
  <c r="I20" i="49"/>
  <c r="H273" i="49"/>
  <c r="G20" i="49"/>
  <c r="G143" i="49"/>
  <c r="G291" i="49"/>
  <c r="G303" i="49"/>
  <c r="K42" i="49"/>
  <c r="J172" i="49"/>
  <c r="J267" i="49"/>
  <c r="G92" i="49"/>
  <c r="L273" i="49"/>
  <c r="G116" i="49"/>
  <c r="G210" i="49"/>
  <c r="G225" i="49"/>
  <c r="G284" i="49"/>
  <c r="G296" i="49"/>
  <c r="I172" i="49"/>
  <c r="K291" i="49"/>
  <c r="I296" i="49"/>
  <c r="N316" i="49"/>
  <c r="K296" i="49"/>
  <c r="M291" i="49"/>
  <c r="L291" i="49"/>
  <c r="H291" i="49"/>
  <c r="I291" i="49"/>
  <c r="J273" i="49"/>
  <c r="K273" i="49"/>
  <c r="K267" i="49"/>
  <c r="L256" i="49"/>
  <c r="H256" i="49"/>
  <c r="M256" i="49"/>
  <c r="M255" i="49" s="1"/>
  <c r="I256" i="49"/>
  <c r="K256" i="49"/>
  <c r="K225" i="49"/>
  <c r="K172" i="49"/>
  <c r="M172" i="49"/>
  <c r="G58" i="49"/>
  <c r="L20" i="49"/>
  <c r="H20" i="49"/>
  <c r="M20" i="49"/>
  <c r="K20" i="49"/>
  <c r="J5" i="56"/>
  <c r="I255" i="49" l="1"/>
  <c r="G67" i="49"/>
  <c r="J224" i="53"/>
  <c r="G272" i="49"/>
  <c r="G67" i="53"/>
  <c r="G19" i="53"/>
  <c r="G270" i="53"/>
  <c r="G170" i="53"/>
  <c r="I170" i="53"/>
  <c r="H170" i="53"/>
  <c r="G19" i="49"/>
  <c r="H255" i="49"/>
  <c r="K255" i="49"/>
  <c r="L255" i="49"/>
  <c r="G171" i="49"/>
  <c r="J255" i="49"/>
  <c r="G28" i="52"/>
  <c r="G18" i="52"/>
  <c r="G27" i="52"/>
  <c r="G17" i="52"/>
  <c r="G22" i="52"/>
  <c r="G16" i="52"/>
  <c r="G11" i="52"/>
  <c r="G10" i="52" s="1"/>
  <c r="G9" i="52" s="1"/>
  <c r="G29" i="52"/>
  <c r="G21" i="52"/>
  <c r="G15" i="52"/>
  <c r="G30" i="52"/>
  <c r="G124" i="55"/>
  <c r="H124" i="55"/>
  <c r="I124" i="55"/>
  <c r="J124" i="55"/>
  <c r="K124" i="55"/>
  <c r="L124" i="55"/>
  <c r="M124" i="55"/>
  <c r="N124" i="55"/>
  <c r="O124" i="55"/>
  <c r="P124" i="55"/>
  <c r="Q124" i="55"/>
  <c r="F124" i="55"/>
  <c r="L214" i="56"/>
  <c r="F214" i="56"/>
  <c r="E214" i="56"/>
  <c r="D214" i="56"/>
  <c r="C214" i="56"/>
  <c r="B214" i="56"/>
  <c r="L213" i="56"/>
  <c r="F213" i="56"/>
  <c r="E213" i="56"/>
  <c r="D213" i="56"/>
  <c r="C213" i="56"/>
  <c r="B213" i="56"/>
  <c r="L212" i="56"/>
  <c r="F212" i="56"/>
  <c r="E212" i="56"/>
  <c r="D212" i="56"/>
  <c r="C212" i="56"/>
  <c r="B212" i="56"/>
  <c r="L211" i="56"/>
  <c r="F211" i="56"/>
  <c r="E211" i="56"/>
  <c r="D211" i="56"/>
  <c r="C211" i="56"/>
  <c r="B211" i="56"/>
  <c r="L210" i="56"/>
  <c r="F210" i="56"/>
  <c r="E210" i="56"/>
  <c r="D210" i="56"/>
  <c r="C210" i="56"/>
  <c r="B210" i="56"/>
  <c r="L209" i="56"/>
  <c r="F209" i="56"/>
  <c r="E209" i="56"/>
  <c r="D209" i="56"/>
  <c r="C209" i="56"/>
  <c r="B209" i="56"/>
  <c r="L208" i="56"/>
  <c r="F208" i="56"/>
  <c r="E208" i="56"/>
  <c r="D208" i="56"/>
  <c r="C208" i="56"/>
  <c r="B208" i="56"/>
  <c r="L207" i="56"/>
  <c r="F207" i="56"/>
  <c r="E207" i="56"/>
  <c r="D207" i="56"/>
  <c r="C207" i="56"/>
  <c r="B207" i="56"/>
  <c r="L206" i="56"/>
  <c r="F206" i="56"/>
  <c r="E206" i="56"/>
  <c r="D206" i="56"/>
  <c r="C206" i="56"/>
  <c r="B206" i="56"/>
  <c r="L205" i="56"/>
  <c r="F205" i="56"/>
  <c r="E205" i="56"/>
  <c r="D205" i="56"/>
  <c r="C205" i="56"/>
  <c r="B205" i="56"/>
  <c r="L204" i="56"/>
  <c r="F204" i="56"/>
  <c r="E204" i="56"/>
  <c r="D204" i="56"/>
  <c r="C204" i="56"/>
  <c r="B204" i="56"/>
  <c r="L203" i="56"/>
  <c r="F203" i="56"/>
  <c r="E203" i="56"/>
  <c r="D203" i="56"/>
  <c r="C203" i="56"/>
  <c r="B203" i="56"/>
  <c r="L202" i="56"/>
  <c r="F202" i="56"/>
  <c r="E202" i="56"/>
  <c r="D202" i="56"/>
  <c r="C202" i="56"/>
  <c r="B202" i="56"/>
  <c r="L201" i="56"/>
  <c r="F201" i="56"/>
  <c r="E201" i="56"/>
  <c r="D201" i="56"/>
  <c r="C201" i="56"/>
  <c r="B201" i="56"/>
  <c r="L200" i="56"/>
  <c r="F200" i="56"/>
  <c r="E200" i="56"/>
  <c r="D200" i="56"/>
  <c r="C200" i="56"/>
  <c r="B200" i="56"/>
  <c r="L199" i="56"/>
  <c r="F199" i="56"/>
  <c r="E199" i="56"/>
  <c r="D199" i="56"/>
  <c r="C199" i="56"/>
  <c r="B199" i="56"/>
  <c r="L198" i="56"/>
  <c r="F198" i="56"/>
  <c r="E198" i="56"/>
  <c r="D198" i="56"/>
  <c r="C198" i="56"/>
  <c r="B198" i="56"/>
  <c r="L197" i="56"/>
  <c r="F197" i="56"/>
  <c r="E197" i="56"/>
  <c r="D197" i="56"/>
  <c r="C197" i="56"/>
  <c r="B197" i="56"/>
  <c r="L196" i="56"/>
  <c r="F196" i="56"/>
  <c r="E196" i="56"/>
  <c r="D196" i="56"/>
  <c r="C196" i="56"/>
  <c r="B196" i="56"/>
  <c r="L195" i="56"/>
  <c r="F195" i="56"/>
  <c r="E195" i="56"/>
  <c r="D195" i="56"/>
  <c r="C195" i="56"/>
  <c r="B195" i="56"/>
  <c r="L194" i="56"/>
  <c r="F194" i="56"/>
  <c r="E194" i="56"/>
  <c r="D194" i="56"/>
  <c r="C194" i="56"/>
  <c r="B194" i="56"/>
  <c r="L193" i="56"/>
  <c r="F193" i="56"/>
  <c r="E193" i="56"/>
  <c r="D193" i="56"/>
  <c r="C193" i="56"/>
  <c r="B193" i="56"/>
  <c r="L192" i="56"/>
  <c r="F192" i="56"/>
  <c r="E192" i="56"/>
  <c r="D192" i="56"/>
  <c r="C192" i="56"/>
  <c r="B192" i="56"/>
  <c r="L191" i="56"/>
  <c r="F191" i="56"/>
  <c r="E191" i="56"/>
  <c r="D191" i="56"/>
  <c r="C191" i="56"/>
  <c r="B191" i="56"/>
  <c r="L190" i="56"/>
  <c r="F190" i="56"/>
  <c r="E190" i="56"/>
  <c r="D190" i="56"/>
  <c r="C190" i="56"/>
  <c r="B190" i="56"/>
  <c r="L189" i="56"/>
  <c r="F189" i="56"/>
  <c r="E189" i="56"/>
  <c r="D189" i="56"/>
  <c r="C189" i="56"/>
  <c r="B189" i="56"/>
  <c r="L188" i="56"/>
  <c r="F188" i="56"/>
  <c r="E188" i="56"/>
  <c r="D188" i="56"/>
  <c r="C188" i="56"/>
  <c r="B188" i="56"/>
  <c r="L187" i="56"/>
  <c r="F187" i="56"/>
  <c r="E187" i="56"/>
  <c r="D187" i="56"/>
  <c r="C187" i="56"/>
  <c r="B187" i="56"/>
  <c r="L186" i="56"/>
  <c r="F186" i="56"/>
  <c r="E186" i="56"/>
  <c r="D186" i="56"/>
  <c r="C186" i="56"/>
  <c r="B186" i="56"/>
  <c r="L185" i="56"/>
  <c r="F185" i="56"/>
  <c r="E185" i="56"/>
  <c r="D185" i="56"/>
  <c r="C185" i="56"/>
  <c r="B185" i="56"/>
  <c r="L184" i="56"/>
  <c r="F184" i="56"/>
  <c r="E184" i="56"/>
  <c r="D184" i="56"/>
  <c r="C184" i="56"/>
  <c r="B184" i="56"/>
  <c r="L183" i="56"/>
  <c r="F183" i="56"/>
  <c r="E183" i="56"/>
  <c r="D183" i="56"/>
  <c r="C183" i="56"/>
  <c r="B183" i="56"/>
  <c r="L182" i="56"/>
  <c r="F182" i="56"/>
  <c r="E182" i="56"/>
  <c r="D182" i="56"/>
  <c r="C182" i="56"/>
  <c r="B182" i="56"/>
  <c r="L181" i="56"/>
  <c r="F181" i="56"/>
  <c r="E181" i="56"/>
  <c r="D181" i="56"/>
  <c r="C181" i="56"/>
  <c r="B181" i="56"/>
  <c r="L180" i="56"/>
  <c r="F180" i="56"/>
  <c r="E180" i="56"/>
  <c r="D180" i="56"/>
  <c r="C180" i="56"/>
  <c r="B180" i="56"/>
  <c r="L179" i="56"/>
  <c r="F179" i="56"/>
  <c r="E179" i="56"/>
  <c r="D179" i="56"/>
  <c r="C179" i="56"/>
  <c r="B179" i="56"/>
  <c r="L178" i="56"/>
  <c r="F178" i="56"/>
  <c r="E178" i="56"/>
  <c r="D178" i="56"/>
  <c r="C178" i="56"/>
  <c r="B178" i="56"/>
  <c r="L177" i="56"/>
  <c r="F177" i="56"/>
  <c r="E177" i="56"/>
  <c r="D177" i="56"/>
  <c r="C177" i="56"/>
  <c r="B177" i="56"/>
  <c r="L176" i="56"/>
  <c r="F176" i="56"/>
  <c r="E176" i="56"/>
  <c r="D176" i="56"/>
  <c r="C176" i="56"/>
  <c r="B176" i="56"/>
  <c r="L175" i="56"/>
  <c r="F175" i="56"/>
  <c r="E175" i="56"/>
  <c r="D175" i="56"/>
  <c r="C175" i="56"/>
  <c r="B175" i="56"/>
  <c r="L174" i="56"/>
  <c r="F174" i="56"/>
  <c r="E174" i="56"/>
  <c r="D174" i="56"/>
  <c r="C174" i="56"/>
  <c r="B174" i="56"/>
  <c r="L173" i="56"/>
  <c r="F173" i="56"/>
  <c r="E173" i="56"/>
  <c r="D173" i="56"/>
  <c r="C173" i="56"/>
  <c r="B173" i="56"/>
  <c r="L172" i="56"/>
  <c r="F172" i="56"/>
  <c r="E172" i="56"/>
  <c r="D172" i="56"/>
  <c r="C172" i="56"/>
  <c r="B172" i="56"/>
  <c r="L171" i="56"/>
  <c r="F171" i="56"/>
  <c r="E171" i="56"/>
  <c r="D171" i="56"/>
  <c r="C171" i="56"/>
  <c r="B171" i="56"/>
  <c r="L170" i="56"/>
  <c r="F170" i="56"/>
  <c r="E170" i="56"/>
  <c r="D170" i="56"/>
  <c r="C170" i="56"/>
  <c r="B170" i="56"/>
  <c r="L169" i="56"/>
  <c r="F169" i="56"/>
  <c r="E169" i="56"/>
  <c r="D169" i="56"/>
  <c r="C169" i="56"/>
  <c r="B169" i="56"/>
  <c r="L168" i="56"/>
  <c r="F168" i="56"/>
  <c r="E168" i="56"/>
  <c r="D168" i="56"/>
  <c r="C168" i="56"/>
  <c r="B168" i="56"/>
  <c r="L167" i="56"/>
  <c r="F167" i="56"/>
  <c r="E167" i="56"/>
  <c r="D167" i="56"/>
  <c r="C167" i="56"/>
  <c r="B167" i="56"/>
  <c r="L166" i="56"/>
  <c r="F166" i="56"/>
  <c r="E166" i="56"/>
  <c r="D166" i="56"/>
  <c r="C166" i="56"/>
  <c r="B166" i="56"/>
  <c r="L165" i="56"/>
  <c r="F165" i="56"/>
  <c r="E165" i="56"/>
  <c r="D165" i="56"/>
  <c r="C165" i="56"/>
  <c r="B165" i="56"/>
  <c r="L164" i="56"/>
  <c r="F164" i="56"/>
  <c r="E164" i="56"/>
  <c r="D164" i="56"/>
  <c r="C164" i="56"/>
  <c r="B164" i="56"/>
  <c r="L163" i="56"/>
  <c r="F163" i="56"/>
  <c r="E163" i="56"/>
  <c r="D163" i="56"/>
  <c r="C163" i="56"/>
  <c r="B163" i="56"/>
  <c r="L162" i="56"/>
  <c r="F162" i="56"/>
  <c r="E162" i="56"/>
  <c r="D162" i="56"/>
  <c r="C162" i="56"/>
  <c r="B162" i="56"/>
  <c r="L161" i="56"/>
  <c r="F161" i="56"/>
  <c r="E161" i="56"/>
  <c r="D161" i="56"/>
  <c r="C161" i="56"/>
  <c r="B161" i="56"/>
  <c r="L160" i="56"/>
  <c r="F160" i="56"/>
  <c r="E160" i="56"/>
  <c r="D160" i="56"/>
  <c r="C160" i="56"/>
  <c r="B160" i="56"/>
  <c r="L159" i="56"/>
  <c r="F159" i="56"/>
  <c r="E159" i="56"/>
  <c r="D159" i="56"/>
  <c r="C159" i="56"/>
  <c r="B159" i="56"/>
  <c r="L158" i="56"/>
  <c r="F158" i="56"/>
  <c r="E158" i="56"/>
  <c r="D158" i="56"/>
  <c r="C158" i="56"/>
  <c r="B158" i="56"/>
  <c r="L157" i="56"/>
  <c r="F157" i="56"/>
  <c r="E157" i="56"/>
  <c r="D157" i="56"/>
  <c r="C157" i="56"/>
  <c r="B157" i="56"/>
  <c r="L156" i="56"/>
  <c r="F156" i="56"/>
  <c r="E156" i="56"/>
  <c r="D156" i="56"/>
  <c r="C156" i="56"/>
  <c r="B156" i="56"/>
  <c r="L155" i="56"/>
  <c r="F155" i="56"/>
  <c r="E155" i="56"/>
  <c r="D155" i="56"/>
  <c r="C155" i="56"/>
  <c r="B155" i="56"/>
  <c r="L154" i="56"/>
  <c r="F154" i="56"/>
  <c r="E154" i="56"/>
  <c r="D154" i="56"/>
  <c r="C154" i="56"/>
  <c r="B154" i="56"/>
  <c r="L153" i="56"/>
  <c r="F153" i="56"/>
  <c r="E153" i="56"/>
  <c r="D153" i="56"/>
  <c r="C153" i="56"/>
  <c r="B153" i="56"/>
  <c r="L152" i="56"/>
  <c r="F152" i="56"/>
  <c r="E152" i="56"/>
  <c r="D152" i="56"/>
  <c r="C152" i="56"/>
  <c r="B152" i="56"/>
  <c r="L151" i="56"/>
  <c r="F151" i="56"/>
  <c r="E151" i="56"/>
  <c r="D151" i="56"/>
  <c r="C151" i="56"/>
  <c r="B151" i="56"/>
  <c r="L150" i="56"/>
  <c r="F150" i="56"/>
  <c r="E150" i="56"/>
  <c r="D150" i="56"/>
  <c r="C150" i="56"/>
  <c r="B150" i="56"/>
  <c r="L149" i="56"/>
  <c r="F149" i="56"/>
  <c r="E149" i="56"/>
  <c r="D149" i="56"/>
  <c r="C149" i="56"/>
  <c r="B149" i="56"/>
  <c r="L148" i="56"/>
  <c r="F148" i="56"/>
  <c r="E148" i="56"/>
  <c r="D148" i="56"/>
  <c r="C148" i="56"/>
  <c r="B148" i="56"/>
  <c r="L147" i="56"/>
  <c r="F147" i="56"/>
  <c r="E147" i="56"/>
  <c r="D147" i="56"/>
  <c r="C147" i="56"/>
  <c r="B147" i="56"/>
  <c r="L146" i="56"/>
  <c r="F146" i="56"/>
  <c r="E146" i="56"/>
  <c r="D146" i="56"/>
  <c r="C146" i="56"/>
  <c r="B146" i="56"/>
  <c r="L145" i="56"/>
  <c r="F145" i="56"/>
  <c r="E145" i="56"/>
  <c r="D145" i="56"/>
  <c r="C145" i="56"/>
  <c r="B145" i="56"/>
  <c r="L144" i="56"/>
  <c r="F144" i="56"/>
  <c r="E144" i="56"/>
  <c r="D144" i="56"/>
  <c r="C144" i="56"/>
  <c r="B144" i="56"/>
  <c r="L143" i="56"/>
  <c r="F143" i="56"/>
  <c r="E143" i="56"/>
  <c r="D143" i="56"/>
  <c r="C143" i="56"/>
  <c r="B143" i="56"/>
  <c r="L142" i="56"/>
  <c r="F142" i="56"/>
  <c r="E142" i="56"/>
  <c r="D142" i="56"/>
  <c r="C142" i="56"/>
  <c r="B142" i="56"/>
  <c r="L141" i="56"/>
  <c r="F141" i="56"/>
  <c r="E141" i="56"/>
  <c r="D141" i="56"/>
  <c r="C141" i="56"/>
  <c r="B141" i="56"/>
  <c r="L140" i="56"/>
  <c r="F140" i="56"/>
  <c r="E140" i="56"/>
  <c r="D140" i="56"/>
  <c r="C140" i="56"/>
  <c r="B140" i="56"/>
  <c r="L139" i="56"/>
  <c r="F139" i="56"/>
  <c r="E139" i="56"/>
  <c r="D139" i="56"/>
  <c r="C139" i="56"/>
  <c r="B139" i="56"/>
  <c r="L138" i="56"/>
  <c r="F138" i="56"/>
  <c r="E138" i="56"/>
  <c r="D138" i="56"/>
  <c r="C138" i="56"/>
  <c r="B138" i="56"/>
  <c r="L137" i="56"/>
  <c r="F137" i="56"/>
  <c r="E137" i="56"/>
  <c r="D137" i="56"/>
  <c r="C137" i="56"/>
  <c r="B137" i="56"/>
  <c r="L136" i="56"/>
  <c r="F136" i="56"/>
  <c r="E136" i="56"/>
  <c r="D136" i="56"/>
  <c r="C136" i="56"/>
  <c r="B136" i="56"/>
  <c r="L135" i="56"/>
  <c r="F135" i="56"/>
  <c r="E135" i="56"/>
  <c r="D135" i="56"/>
  <c r="C135" i="56"/>
  <c r="B135" i="56"/>
  <c r="L134" i="56"/>
  <c r="F134" i="56"/>
  <c r="E134" i="56"/>
  <c r="D134" i="56"/>
  <c r="C134" i="56"/>
  <c r="B134" i="56"/>
  <c r="L133" i="56"/>
  <c r="F133" i="56"/>
  <c r="E133" i="56"/>
  <c r="D133" i="56"/>
  <c r="C133" i="56"/>
  <c r="B133" i="56"/>
  <c r="L132" i="56"/>
  <c r="F132" i="56"/>
  <c r="E132" i="56"/>
  <c r="D132" i="56"/>
  <c r="C132" i="56"/>
  <c r="B132" i="56"/>
  <c r="L131" i="56"/>
  <c r="F131" i="56"/>
  <c r="E131" i="56"/>
  <c r="D131" i="56"/>
  <c r="C131" i="56"/>
  <c r="B131" i="56"/>
  <c r="L130" i="56"/>
  <c r="F130" i="56"/>
  <c r="E130" i="56"/>
  <c r="D130" i="56"/>
  <c r="C130" i="56"/>
  <c r="B130" i="56"/>
  <c r="L129" i="56"/>
  <c r="F129" i="56"/>
  <c r="E129" i="56"/>
  <c r="D129" i="56"/>
  <c r="C129" i="56"/>
  <c r="B129" i="56"/>
  <c r="L128" i="56"/>
  <c r="F128" i="56"/>
  <c r="E128" i="56"/>
  <c r="D128" i="56"/>
  <c r="C128" i="56"/>
  <c r="B128" i="56"/>
  <c r="L127" i="56"/>
  <c r="F127" i="56"/>
  <c r="E127" i="56"/>
  <c r="D127" i="56"/>
  <c r="C127" i="56"/>
  <c r="B127" i="56"/>
  <c r="L126" i="56"/>
  <c r="F126" i="56"/>
  <c r="E126" i="56"/>
  <c r="D126" i="56"/>
  <c r="C126" i="56"/>
  <c r="B126" i="56"/>
  <c r="L125" i="56"/>
  <c r="F125" i="56"/>
  <c r="E125" i="56"/>
  <c r="D125" i="56"/>
  <c r="C125" i="56"/>
  <c r="B125" i="56"/>
  <c r="L124" i="56"/>
  <c r="F124" i="56"/>
  <c r="E124" i="56"/>
  <c r="D124" i="56"/>
  <c r="C124" i="56"/>
  <c r="B124" i="56"/>
  <c r="L123" i="56"/>
  <c r="F123" i="56"/>
  <c r="E123" i="56"/>
  <c r="D123" i="56"/>
  <c r="C123" i="56"/>
  <c r="B123" i="56"/>
  <c r="L122" i="56"/>
  <c r="F122" i="56"/>
  <c r="E122" i="56"/>
  <c r="D122" i="56"/>
  <c r="C122" i="56"/>
  <c r="B122" i="56"/>
  <c r="L121" i="56"/>
  <c r="F121" i="56"/>
  <c r="E121" i="56"/>
  <c r="D121" i="56"/>
  <c r="C121" i="56"/>
  <c r="B121" i="56"/>
  <c r="L120" i="56"/>
  <c r="F120" i="56"/>
  <c r="E120" i="56"/>
  <c r="D120" i="56"/>
  <c r="C120" i="56"/>
  <c r="B120" i="56"/>
  <c r="L119" i="56"/>
  <c r="F119" i="56"/>
  <c r="E119" i="56"/>
  <c r="D119" i="56"/>
  <c r="C119" i="56"/>
  <c r="B119" i="56"/>
  <c r="L118" i="56"/>
  <c r="F118" i="56"/>
  <c r="E118" i="56"/>
  <c r="D118" i="56"/>
  <c r="C118" i="56"/>
  <c r="B118" i="56"/>
  <c r="L117" i="56"/>
  <c r="F117" i="56"/>
  <c r="E117" i="56"/>
  <c r="D117" i="56"/>
  <c r="C117" i="56"/>
  <c r="B117" i="56"/>
  <c r="L116" i="56"/>
  <c r="F116" i="56"/>
  <c r="E116" i="56"/>
  <c r="D116" i="56"/>
  <c r="C116" i="56"/>
  <c r="B116" i="56"/>
  <c r="L115" i="56"/>
  <c r="F115" i="56"/>
  <c r="E115" i="56"/>
  <c r="D115" i="56"/>
  <c r="C115" i="56"/>
  <c r="B115" i="56"/>
  <c r="L114" i="56"/>
  <c r="F114" i="56"/>
  <c r="E114" i="56"/>
  <c r="D114" i="56"/>
  <c r="C114" i="56"/>
  <c r="B114" i="56"/>
  <c r="L113" i="56"/>
  <c r="F113" i="56"/>
  <c r="E113" i="56"/>
  <c r="D113" i="56"/>
  <c r="C113" i="56"/>
  <c r="B113" i="56"/>
  <c r="L112" i="56"/>
  <c r="F112" i="56"/>
  <c r="E112" i="56"/>
  <c r="D112" i="56"/>
  <c r="C112" i="56"/>
  <c r="B112" i="56"/>
  <c r="L111" i="56"/>
  <c r="F111" i="56"/>
  <c r="E111" i="56"/>
  <c r="D111" i="56"/>
  <c r="C111" i="56"/>
  <c r="B111" i="56"/>
  <c r="L110" i="56"/>
  <c r="F110" i="56"/>
  <c r="E110" i="56"/>
  <c r="D110" i="56"/>
  <c r="C110" i="56"/>
  <c r="B110" i="56"/>
  <c r="L109" i="56"/>
  <c r="F109" i="56"/>
  <c r="E109" i="56"/>
  <c r="D109" i="56"/>
  <c r="C109" i="56"/>
  <c r="B109" i="56"/>
  <c r="L108" i="56"/>
  <c r="F108" i="56"/>
  <c r="E108" i="56"/>
  <c r="D108" i="56"/>
  <c r="C108" i="56"/>
  <c r="B108" i="56"/>
  <c r="L107" i="56"/>
  <c r="F107" i="56"/>
  <c r="E107" i="56"/>
  <c r="D107" i="56"/>
  <c r="C107" i="56"/>
  <c r="B107" i="56"/>
  <c r="L106" i="56"/>
  <c r="F106" i="56"/>
  <c r="E106" i="56"/>
  <c r="D106" i="56"/>
  <c r="C106" i="56"/>
  <c r="B106" i="56"/>
  <c r="L105" i="56"/>
  <c r="F105" i="56"/>
  <c r="E105" i="56"/>
  <c r="D105" i="56"/>
  <c r="C105" i="56"/>
  <c r="B105" i="56"/>
  <c r="L104" i="56"/>
  <c r="F104" i="56"/>
  <c r="E104" i="56"/>
  <c r="D104" i="56"/>
  <c r="C104" i="56"/>
  <c r="B104" i="56"/>
  <c r="L103" i="56"/>
  <c r="F103" i="56"/>
  <c r="E103" i="56"/>
  <c r="D103" i="56"/>
  <c r="C103" i="56"/>
  <c r="B103" i="56"/>
  <c r="L102" i="56"/>
  <c r="F102" i="56"/>
  <c r="E102" i="56"/>
  <c r="D102" i="56"/>
  <c r="C102" i="56"/>
  <c r="B102" i="56"/>
  <c r="L101" i="56"/>
  <c r="F101" i="56"/>
  <c r="E101" i="56"/>
  <c r="D101" i="56"/>
  <c r="C101" i="56"/>
  <c r="B101" i="56"/>
  <c r="L100" i="56"/>
  <c r="F100" i="56"/>
  <c r="E100" i="56"/>
  <c r="D100" i="56"/>
  <c r="C100" i="56"/>
  <c r="B100" i="56"/>
  <c r="L99" i="56"/>
  <c r="F99" i="56"/>
  <c r="E99" i="56"/>
  <c r="D99" i="56"/>
  <c r="C99" i="56"/>
  <c r="B99" i="56"/>
  <c r="L98" i="56"/>
  <c r="F98" i="56"/>
  <c r="E98" i="56"/>
  <c r="D98" i="56"/>
  <c r="C98" i="56"/>
  <c r="B98" i="56"/>
  <c r="L97" i="56"/>
  <c r="F97" i="56"/>
  <c r="E97" i="56"/>
  <c r="D97" i="56"/>
  <c r="C97" i="56"/>
  <c r="B97" i="56"/>
  <c r="L96" i="56"/>
  <c r="F96" i="56"/>
  <c r="E96" i="56"/>
  <c r="D96" i="56"/>
  <c r="C96" i="56"/>
  <c r="B96" i="56"/>
  <c r="L95" i="56"/>
  <c r="F95" i="56"/>
  <c r="E95" i="56"/>
  <c r="D95" i="56"/>
  <c r="C95" i="56"/>
  <c r="B95" i="56"/>
  <c r="L94" i="56"/>
  <c r="F94" i="56"/>
  <c r="E94" i="56"/>
  <c r="D94" i="56"/>
  <c r="C94" i="56"/>
  <c r="B94" i="56"/>
  <c r="L93" i="56"/>
  <c r="F93" i="56"/>
  <c r="E93" i="56"/>
  <c r="D93" i="56"/>
  <c r="C93" i="56"/>
  <c r="B93" i="56"/>
  <c r="L92" i="56"/>
  <c r="F92" i="56"/>
  <c r="E92" i="56"/>
  <c r="D92" i="56"/>
  <c r="C92" i="56"/>
  <c r="B92" i="56"/>
  <c r="L91" i="56"/>
  <c r="F91" i="56"/>
  <c r="E91" i="56"/>
  <c r="D91" i="56"/>
  <c r="C91" i="56"/>
  <c r="B91" i="56"/>
  <c r="L90" i="56"/>
  <c r="F90" i="56"/>
  <c r="E90" i="56"/>
  <c r="D90" i="56"/>
  <c r="C90" i="56"/>
  <c r="B90" i="56"/>
  <c r="L89" i="56"/>
  <c r="F89" i="56"/>
  <c r="E89" i="56"/>
  <c r="D89" i="56"/>
  <c r="C89" i="56"/>
  <c r="B89" i="56"/>
  <c r="L88" i="56"/>
  <c r="F88" i="56"/>
  <c r="E88" i="56"/>
  <c r="D88" i="56"/>
  <c r="C88" i="56"/>
  <c r="B88" i="56"/>
  <c r="L87" i="56"/>
  <c r="F87" i="56"/>
  <c r="E87" i="56"/>
  <c r="D87" i="56"/>
  <c r="C87" i="56"/>
  <c r="B87" i="56"/>
  <c r="L86" i="56"/>
  <c r="F86" i="56"/>
  <c r="E86" i="56"/>
  <c r="D86" i="56"/>
  <c r="C86" i="56"/>
  <c r="B86" i="56"/>
  <c r="L85" i="56"/>
  <c r="F85" i="56"/>
  <c r="E85" i="56"/>
  <c r="D85" i="56"/>
  <c r="C85" i="56"/>
  <c r="B85" i="56"/>
  <c r="L84" i="56"/>
  <c r="F84" i="56"/>
  <c r="E84" i="56"/>
  <c r="D84" i="56"/>
  <c r="C84" i="56"/>
  <c r="B84" i="56"/>
  <c r="L83" i="56"/>
  <c r="F83" i="56"/>
  <c r="E83" i="56"/>
  <c r="D83" i="56"/>
  <c r="C83" i="56"/>
  <c r="B83" i="56"/>
  <c r="L82" i="56"/>
  <c r="F82" i="56"/>
  <c r="E82" i="56"/>
  <c r="D82" i="56"/>
  <c r="C82" i="56"/>
  <c r="B82" i="56"/>
  <c r="L81" i="56"/>
  <c r="F81" i="56"/>
  <c r="E81" i="56"/>
  <c r="D81" i="56"/>
  <c r="C81" i="56"/>
  <c r="B81" i="56"/>
  <c r="L80" i="56"/>
  <c r="F80" i="56"/>
  <c r="E80" i="56"/>
  <c r="D80" i="56"/>
  <c r="C80" i="56"/>
  <c r="B80" i="56"/>
  <c r="L79" i="56"/>
  <c r="F79" i="56"/>
  <c r="E79" i="56"/>
  <c r="D79" i="56"/>
  <c r="C79" i="56"/>
  <c r="B79" i="56"/>
  <c r="L78" i="56"/>
  <c r="F78" i="56"/>
  <c r="E78" i="56"/>
  <c r="D78" i="56"/>
  <c r="C78" i="56"/>
  <c r="B78" i="56"/>
  <c r="L77" i="56"/>
  <c r="F77" i="56"/>
  <c r="E77" i="56"/>
  <c r="D77" i="56"/>
  <c r="C77" i="56"/>
  <c r="B77" i="56"/>
  <c r="L76" i="56"/>
  <c r="F76" i="56"/>
  <c r="E76" i="56"/>
  <c r="D76" i="56"/>
  <c r="C76" i="56"/>
  <c r="B76" i="56"/>
  <c r="L75" i="56"/>
  <c r="F75" i="56"/>
  <c r="E75" i="56"/>
  <c r="D75" i="56"/>
  <c r="C75" i="56"/>
  <c r="B75" i="56"/>
  <c r="L74" i="56"/>
  <c r="F74" i="56"/>
  <c r="E74" i="56"/>
  <c r="D74" i="56"/>
  <c r="C74" i="56"/>
  <c r="B74" i="56"/>
  <c r="L73" i="56"/>
  <c r="F73" i="56"/>
  <c r="E73" i="56"/>
  <c r="D73" i="56"/>
  <c r="C73" i="56"/>
  <c r="B73" i="56"/>
  <c r="L72" i="56"/>
  <c r="F72" i="56"/>
  <c r="E72" i="56"/>
  <c r="D72" i="56"/>
  <c r="C72" i="56"/>
  <c r="B72" i="56"/>
  <c r="L71" i="56"/>
  <c r="F71" i="56"/>
  <c r="E71" i="56"/>
  <c r="D71" i="56"/>
  <c r="C71" i="56"/>
  <c r="B71" i="56"/>
  <c r="L70" i="56"/>
  <c r="F70" i="56"/>
  <c r="E70" i="56"/>
  <c r="D70" i="56"/>
  <c r="C70" i="56"/>
  <c r="B70" i="56"/>
  <c r="L69" i="56"/>
  <c r="F69" i="56"/>
  <c r="E69" i="56"/>
  <c r="D69" i="56"/>
  <c r="C69" i="56"/>
  <c r="B69" i="56"/>
  <c r="L68" i="56"/>
  <c r="F68" i="56"/>
  <c r="E68" i="56"/>
  <c r="D68" i="56"/>
  <c r="C68" i="56"/>
  <c r="B68" i="56"/>
  <c r="L67" i="56"/>
  <c r="F67" i="56"/>
  <c r="E67" i="56"/>
  <c r="D67" i="56"/>
  <c r="C67" i="56"/>
  <c r="B67" i="56"/>
  <c r="L66" i="56"/>
  <c r="F66" i="56"/>
  <c r="E66" i="56"/>
  <c r="D66" i="56"/>
  <c r="C66" i="56"/>
  <c r="B66" i="56"/>
  <c r="L65" i="56"/>
  <c r="F65" i="56"/>
  <c r="E65" i="56"/>
  <c r="D65" i="56"/>
  <c r="C65" i="56"/>
  <c r="B65" i="56"/>
  <c r="L64" i="56"/>
  <c r="F64" i="56"/>
  <c r="E64" i="56"/>
  <c r="D64" i="56"/>
  <c r="C64" i="56"/>
  <c r="B64" i="56"/>
  <c r="L63" i="56"/>
  <c r="F63" i="56"/>
  <c r="E63" i="56"/>
  <c r="D63" i="56"/>
  <c r="C63" i="56"/>
  <c r="B63" i="56"/>
  <c r="L62" i="56"/>
  <c r="F62" i="56"/>
  <c r="E62" i="56"/>
  <c r="D62" i="56"/>
  <c r="C62" i="56"/>
  <c r="B62" i="56"/>
  <c r="L61" i="56"/>
  <c r="F61" i="56"/>
  <c r="E61" i="56"/>
  <c r="D61" i="56"/>
  <c r="C61" i="56"/>
  <c r="B61" i="56"/>
  <c r="L60" i="56"/>
  <c r="F60" i="56"/>
  <c r="E60" i="56"/>
  <c r="D60" i="56"/>
  <c r="C60" i="56"/>
  <c r="B60" i="56"/>
  <c r="L59" i="56"/>
  <c r="F59" i="56"/>
  <c r="E59" i="56"/>
  <c r="D59" i="56"/>
  <c r="C59" i="56"/>
  <c r="B59" i="56"/>
  <c r="L58" i="56"/>
  <c r="F58" i="56"/>
  <c r="E58" i="56"/>
  <c r="D58" i="56"/>
  <c r="C58" i="56"/>
  <c r="B58" i="56"/>
  <c r="L57" i="56"/>
  <c r="F57" i="56"/>
  <c r="E57" i="56"/>
  <c r="D57" i="56"/>
  <c r="C57" i="56"/>
  <c r="B57" i="56"/>
  <c r="L56" i="56"/>
  <c r="F56" i="56"/>
  <c r="E56" i="56"/>
  <c r="D56" i="56"/>
  <c r="C56" i="56"/>
  <c r="B56" i="56"/>
  <c r="L55" i="56"/>
  <c r="F55" i="56"/>
  <c r="E55" i="56"/>
  <c r="D55" i="56"/>
  <c r="C55" i="56"/>
  <c r="B55" i="56"/>
  <c r="L54" i="56"/>
  <c r="F54" i="56"/>
  <c r="E54" i="56"/>
  <c r="D54" i="56"/>
  <c r="C54" i="56"/>
  <c r="B54" i="56"/>
  <c r="L53" i="56"/>
  <c r="F53" i="56"/>
  <c r="E53" i="56"/>
  <c r="D53" i="56"/>
  <c r="C53" i="56"/>
  <c r="B53" i="56"/>
  <c r="L52" i="56"/>
  <c r="F52" i="56"/>
  <c r="E52" i="56"/>
  <c r="D52" i="56"/>
  <c r="C52" i="56"/>
  <c r="B52" i="56"/>
  <c r="L51" i="56"/>
  <c r="F51" i="56"/>
  <c r="E51" i="56"/>
  <c r="D51" i="56"/>
  <c r="C51" i="56"/>
  <c r="B51" i="56"/>
  <c r="L50" i="56"/>
  <c r="F50" i="56"/>
  <c r="E50" i="56"/>
  <c r="D50" i="56"/>
  <c r="C50" i="56"/>
  <c r="B50" i="56"/>
  <c r="L49" i="56"/>
  <c r="F49" i="56"/>
  <c r="E49" i="56"/>
  <c r="D49" i="56"/>
  <c r="C49" i="56"/>
  <c r="B49" i="56"/>
  <c r="L48" i="56"/>
  <c r="F48" i="56"/>
  <c r="E48" i="56"/>
  <c r="D48" i="56"/>
  <c r="C48" i="56"/>
  <c r="B48" i="56"/>
  <c r="L47" i="56"/>
  <c r="F47" i="56"/>
  <c r="E47" i="56"/>
  <c r="D47" i="56"/>
  <c r="C47" i="56"/>
  <c r="B47" i="56"/>
  <c r="L46" i="56"/>
  <c r="F46" i="56"/>
  <c r="E46" i="56"/>
  <c r="D46" i="56"/>
  <c r="C46" i="56"/>
  <c r="B46" i="56"/>
  <c r="L45" i="56"/>
  <c r="F45" i="56"/>
  <c r="E45" i="56"/>
  <c r="D45" i="56"/>
  <c r="C45" i="56"/>
  <c r="B45" i="56"/>
  <c r="L44" i="56"/>
  <c r="F44" i="56"/>
  <c r="E44" i="56"/>
  <c r="D44" i="56"/>
  <c r="C44" i="56"/>
  <c r="B44" i="56"/>
  <c r="L43" i="56"/>
  <c r="F43" i="56"/>
  <c r="E43" i="56"/>
  <c r="D43" i="56"/>
  <c r="C43" i="56"/>
  <c r="B43" i="56"/>
  <c r="L42" i="56"/>
  <c r="F42" i="56"/>
  <c r="E42" i="56"/>
  <c r="D42" i="56"/>
  <c r="C42" i="56"/>
  <c r="B42" i="56"/>
  <c r="L41" i="56"/>
  <c r="F41" i="56"/>
  <c r="E41" i="56"/>
  <c r="D41" i="56"/>
  <c r="C41" i="56"/>
  <c r="B41" i="56"/>
  <c r="L40" i="56"/>
  <c r="F40" i="56"/>
  <c r="E40" i="56"/>
  <c r="D40" i="56"/>
  <c r="C40" i="56"/>
  <c r="B40" i="56"/>
  <c r="L39" i="56"/>
  <c r="F39" i="56"/>
  <c r="E39" i="56"/>
  <c r="D39" i="56"/>
  <c r="C39" i="56"/>
  <c r="B39" i="56"/>
  <c r="L38" i="56"/>
  <c r="F38" i="56"/>
  <c r="E38" i="56"/>
  <c r="D38" i="56"/>
  <c r="C38" i="56"/>
  <c r="B38" i="56"/>
  <c r="L37" i="56"/>
  <c r="F37" i="56"/>
  <c r="E37" i="56"/>
  <c r="D37" i="56"/>
  <c r="C37" i="56"/>
  <c r="B37" i="56"/>
  <c r="L36" i="56"/>
  <c r="F36" i="56"/>
  <c r="E36" i="56"/>
  <c r="D36" i="56"/>
  <c r="C36" i="56"/>
  <c r="B36" i="56"/>
  <c r="L35" i="56"/>
  <c r="F35" i="56"/>
  <c r="E35" i="56"/>
  <c r="D35" i="56"/>
  <c r="C35" i="56"/>
  <c r="B35" i="56"/>
  <c r="L34" i="56"/>
  <c r="F34" i="56"/>
  <c r="E34" i="56"/>
  <c r="D34" i="56"/>
  <c r="C34" i="56"/>
  <c r="B34" i="56"/>
  <c r="L33" i="56"/>
  <c r="F33" i="56"/>
  <c r="E33" i="56"/>
  <c r="D33" i="56"/>
  <c r="C33" i="56"/>
  <c r="B33" i="56"/>
  <c r="L32" i="56"/>
  <c r="F32" i="56"/>
  <c r="E32" i="56"/>
  <c r="D32" i="56"/>
  <c r="C32" i="56"/>
  <c r="B32" i="56"/>
  <c r="L31" i="56"/>
  <c r="F31" i="56"/>
  <c r="E31" i="56"/>
  <c r="D31" i="56"/>
  <c r="C31" i="56"/>
  <c r="B31" i="56"/>
  <c r="L30" i="56"/>
  <c r="F30" i="56"/>
  <c r="E30" i="56"/>
  <c r="D30" i="56"/>
  <c r="C30" i="56"/>
  <c r="B30" i="56"/>
  <c r="L29" i="56"/>
  <c r="F29" i="56"/>
  <c r="E29" i="56"/>
  <c r="D29" i="56"/>
  <c r="C29" i="56"/>
  <c r="B29" i="56"/>
  <c r="L28" i="56"/>
  <c r="F28" i="56"/>
  <c r="E28" i="56"/>
  <c r="D28" i="56"/>
  <c r="C28" i="56"/>
  <c r="B28" i="56"/>
  <c r="L27" i="56"/>
  <c r="F27" i="56"/>
  <c r="E27" i="56"/>
  <c r="D27" i="56"/>
  <c r="C27" i="56"/>
  <c r="B27" i="56"/>
  <c r="L26" i="56"/>
  <c r="F26" i="56"/>
  <c r="E26" i="56"/>
  <c r="D26" i="56"/>
  <c r="C26" i="56"/>
  <c r="B26" i="56"/>
  <c r="L25" i="56"/>
  <c r="F25" i="56"/>
  <c r="E25" i="56"/>
  <c r="D25" i="56"/>
  <c r="C25" i="56"/>
  <c r="B25" i="56"/>
  <c r="L24" i="56"/>
  <c r="F24" i="56"/>
  <c r="E24" i="56"/>
  <c r="D24" i="56"/>
  <c r="C24" i="56"/>
  <c r="B24" i="56"/>
  <c r="L23" i="56"/>
  <c r="F23" i="56"/>
  <c r="E23" i="56"/>
  <c r="D23" i="56"/>
  <c r="C23" i="56"/>
  <c r="B23" i="56"/>
  <c r="L22" i="56"/>
  <c r="F22" i="56"/>
  <c r="E22" i="56"/>
  <c r="D22" i="56"/>
  <c r="C22" i="56"/>
  <c r="B22" i="56"/>
  <c r="L21" i="56"/>
  <c r="F21" i="56"/>
  <c r="E21" i="56"/>
  <c r="D21" i="56"/>
  <c r="C21" i="56"/>
  <c r="B21" i="56"/>
  <c r="L20" i="56"/>
  <c r="F20" i="56"/>
  <c r="E20" i="56"/>
  <c r="D20" i="56"/>
  <c r="C20" i="56"/>
  <c r="B20" i="56"/>
  <c r="L19" i="56"/>
  <c r="F19" i="56"/>
  <c r="E19" i="56"/>
  <c r="D19" i="56"/>
  <c r="C19" i="56"/>
  <c r="B19" i="56"/>
  <c r="L18" i="56"/>
  <c r="F18" i="56"/>
  <c r="E18" i="56"/>
  <c r="D18" i="56"/>
  <c r="C18" i="56"/>
  <c r="B18" i="56"/>
  <c r="L17" i="56"/>
  <c r="F17" i="56"/>
  <c r="E17" i="56"/>
  <c r="D17" i="56"/>
  <c r="C17" i="56"/>
  <c r="B17" i="56"/>
  <c r="L16" i="56"/>
  <c r="F16" i="56"/>
  <c r="E16" i="56"/>
  <c r="D16" i="56"/>
  <c r="C16" i="56"/>
  <c r="B16" i="56"/>
  <c r="L15" i="56"/>
  <c r="F15" i="56"/>
  <c r="E15" i="56"/>
  <c r="D15" i="56"/>
  <c r="C15" i="56"/>
  <c r="B15" i="56"/>
  <c r="L14" i="56"/>
  <c r="F14" i="56"/>
  <c r="E14" i="56"/>
  <c r="D14" i="56"/>
  <c r="C14" i="56"/>
  <c r="B14" i="56"/>
  <c r="L13" i="56"/>
  <c r="F13" i="56"/>
  <c r="E13" i="56"/>
  <c r="D13" i="56"/>
  <c r="C13" i="56"/>
  <c r="B13" i="56"/>
  <c r="L12" i="56"/>
  <c r="F12" i="56"/>
  <c r="E12" i="56"/>
  <c r="D12" i="56"/>
  <c r="C12" i="56"/>
  <c r="B12" i="56"/>
  <c r="L11" i="56"/>
  <c r="F11" i="56"/>
  <c r="E11" i="56"/>
  <c r="D11" i="56"/>
  <c r="C11" i="56"/>
  <c r="B11" i="56"/>
  <c r="L10" i="56"/>
  <c r="F10" i="56"/>
  <c r="E10" i="56"/>
  <c r="D10" i="56"/>
  <c r="C10" i="56"/>
  <c r="L9" i="56"/>
  <c r="F9" i="56"/>
  <c r="E9" i="56"/>
  <c r="D9" i="56"/>
  <c r="C9" i="56"/>
  <c r="L8" i="56"/>
  <c r="F8" i="56"/>
  <c r="E8" i="56"/>
  <c r="D8" i="56"/>
  <c r="C8" i="56"/>
  <c r="R34" i="55"/>
  <c r="Y34" i="55" s="1"/>
  <c r="AA34" i="55" s="1"/>
  <c r="R122" i="55"/>
  <c r="Y122" i="55" s="1"/>
  <c r="R121" i="55"/>
  <c r="Y121" i="55" s="1"/>
  <c r="R64" i="55"/>
  <c r="Y64" i="55" s="1"/>
  <c r="AA64" i="55" s="1"/>
  <c r="R63" i="55"/>
  <c r="Y63" i="55" s="1"/>
  <c r="AA63" i="55" s="1"/>
  <c r="R40" i="55"/>
  <c r="Y40" i="55" s="1"/>
  <c r="AA40" i="55" s="1"/>
  <c r="R39" i="55"/>
  <c r="Y39" i="55" s="1"/>
  <c r="AA39" i="55" s="1"/>
  <c r="R38" i="55"/>
  <c r="Y38" i="55" s="1"/>
  <c r="AA38" i="55" s="1"/>
  <c r="R26" i="55"/>
  <c r="Y26" i="55" s="1"/>
  <c r="AA26" i="55" s="1"/>
  <c r="R25" i="55"/>
  <c r="Y25" i="55" s="1"/>
  <c r="AA25" i="55" s="1"/>
  <c r="R24" i="55"/>
  <c r="Y24" i="55" s="1"/>
  <c r="AA24" i="55" s="1"/>
  <c r="R23" i="55"/>
  <c r="Y23" i="55" s="1"/>
  <c r="AA23" i="55" s="1"/>
  <c r="R22" i="55"/>
  <c r="Y22" i="55" s="1"/>
  <c r="AA22" i="55" s="1"/>
  <c r="R21" i="55"/>
  <c r="Y21" i="55" s="1"/>
  <c r="AA21" i="55" s="1"/>
  <c r="R116" i="55"/>
  <c r="Y116" i="55" s="1"/>
  <c r="R115" i="55"/>
  <c r="Y115" i="55" s="1"/>
  <c r="R114" i="55"/>
  <c r="Y114" i="55" s="1"/>
  <c r="R113" i="55"/>
  <c r="Y113" i="55" s="1"/>
  <c r="R112" i="55"/>
  <c r="Y112" i="55" s="1"/>
  <c r="R111" i="55"/>
  <c r="Y111" i="55" s="1"/>
  <c r="R110" i="55"/>
  <c r="Y110" i="55" s="1"/>
  <c r="R109" i="55"/>
  <c r="Y109" i="55" s="1"/>
  <c r="R108" i="55"/>
  <c r="Y108" i="55" s="1"/>
  <c r="R107" i="55"/>
  <c r="Y107" i="55" s="1"/>
  <c r="R106" i="55"/>
  <c r="Y106" i="55" s="1"/>
  <c r="R105" i="55"/>
  <c r="Y105" i="55" s="1"/>
  <c r="R104" i="55"/>
  <c r="Y104" i="55" s="1"/>
  <c r="R96" i="55"/>
  <c r="Y96" i="55" s="1"/>
  <c r="R95" i="55"/>
  <c r="Y95" i="55" s="1"/>
  <c r="B10" i="56" l="1"/>
  <c r="B9" i="56"/>
  <c r="B8" i="56"/>
  <c r="G18" i="53"/>
  <c r="G18" i="49"/>
  <c r="G26" i="52"/>
  <c r="G25" i="52" s="1"/>
  <c r="G24" i="52" s="1"/>
  <c r="G23" i="52" s="1"/>
  <c r="G13" i="52"/>
  <c r="G20" i="52"/>
  <c r="G19" i="52"/>
  <c r="G14" i="52" s="1"/>
  <c r="R124" i="55"/>
  <c r="G12" i="52" l="1"/>
  <c r="G31" i="52" s="1"/>
  <c r="A5" i="53" l="1"/>
  <c r="A1" i="53"/>
  <c r="A5" i="49"/>
  <c r="A1" i="49"/>
  <c r="A5" i="52"/>
  <c r="A3" i="52"/>
  <c r="A2" i="52"/>
  <c r="A1" i="52"/>
  <c r="J315" i="53" l="1"/>
  <c r="J314" i="53" s="1"/>
  <c r="J313" i="53" s="1"/>
  <c r="J312" i="53"/>
  <c r="J311" i="53" s="1"/>
  <c r="J310" i="53" s="1"/>
  <c r="J309" i="53"/>
  <c r="J308" i="53" s="1"/>
  <c r="J307" i="53"/>
  <c r="J306" i="53" s="1"/>
  <c r="J305" i="53"/>
  <c r="J304" i="53" s="1"/>
  <c r="J303" i="53"/>
  <c r="J302" i="53" s="1"/>
  <c r="J300" i="53"/>
  <c r="J299" i="53" s="1"/>
  <c r="J296" i="53"/>
  <c r="J295" i="53" s="1"/>
  <c r="J293" i="53"/>
  <c r="J292" i="53" s="1"/>
  <c r="J291" i="53"/>
  <c r="J290" i="53" s="1"/>
  <c r="J288" i="53"/>
  <c r="J287" i="53" s="1"/>
  <c r="I282" i="53"/>
  <c r="J286" i="53"/>
  <c r="J285" i="53" s="1"/>
  <c r="J284" i="53"/>
  <c r="J283" i="53" s="1"/>
  <c r="J281" i="53"/>
  <c r="J280" i="53" s="1"/>
  <c r="J279" i="53"/>
  <c r="J278" i="53" s="1"/>
  <c r="J277" i="53"/>
  <c r="J276" i="53" s="1"/>
  <c r="J275" i="53"/>
  <c r="J274" i="53" s="1"/>
  <c r="J273" i="53"/>
  <c r="J272" i="53" s="1"/>
  <c r="I258" i="53"/>
  <c r="J217" i="53"/>
  <c r="J216" i="53"/>
  <c r="J215" i="53"/>
  <c r="J213" i="53"/>
  <c r="J210" i="53" s="1"/>
  <c r="J206" i="53"/>
  <c r="J205" i="53" s="1"/>
  <c r="J204" i="53"/>
  <c r="J203" i="53" s="1"/>
  <c r="J187" i="53"/>
  <c r="J186" i="53" s="1"/>
  <c r="J185" i="53"/>
  <c r="J184" i="53" s="1"/>
  <c r="J178" i="53"/>
  <c r="J177" i="53" s="1"/>
  <c r="J176" i="53"/>
  <c r="J175" i="53"/>
  <c r="J173" i="53"/>
  <c r="J172" i="53" s="1"/>
  <c r="J167" i="53"/>
  <c r="K167" i="53" s="1"/>
  <c r="I143" i="53"/>
  <c r="J145" i="53"/>
  <c r="J144" i="53" s="1"/>
  <c r="J132" i="53"/>
  <c r="J131" i="53" s="1"/>
  <c r="J127" i="53"/>
  <c r="J124" i="53"/>
  <c r="J123" i="53" s="1"/>
  <c r="J122" i="53"/>
  <c r="J121" i="53" s="1"/>
  <c r="J120" i="53"/>
  <c r="J119" i="53" s="1"/>
  <c r="J118" i="53"/>
  <c r="J117" i="53" s="1"/>
  <c r="J115" i="53"/>
  <c r="J114" i="53" s="1"/>
  <c r="J113" i="53"/>
  <c r="J112" i="53" s="1"/>
  <c r="I112" i="53"/>
  <c r="I99" i="53" s="1"/>
  <c r="H112" i="53"/>
  <c r="H99" i="53" s="1"/>
  <c r="J103" i="53"/>
  <c r="J102" i="53" s="1"/>
  <c r="J101" i="53"/>
  <c r="J100" i="53" s="1"/>
  <c r="J98" i="53"/>
  <c r="J97" i="53" s="1"/>
  <c r="J96" i="53"/>
  <c r="J95" i="53" s="1"/>
  <c r="J94" i="53"/>
  <c r="J93" i="53" s="1"/>
  <c r="J86" i="53"/>
  <c r="J85" i="53" s="1"/>
  <c r="I85" i="53"/>
  <c r="I82" i="53" s="1"/>
  <c r="H85" i="53"/>
  <c r="H82" i="53" s="1"/>
  <c r="J84" i="53"/>
  <c r="J83" i="53" s="1"/>
  <c r="J77" i="53"/>
  <c r="J76" i="53"/>
  <c r="J74" i="53"/>
  <c r="J73" i="53" s="1"/>
  <c r="I68" i="53"/>
  <c r="H68" i="53"/>
  <c r="J72" i="53"/>
  <c r="J71" i="53" s="1"/>
  <c r="J66" i="53"/>
  <c r="J65" i="53" s="1"/>
  <c r="J62" i="53"/>
  <c r="J61" i="53" s="1"/>
  <c r="I61" i="53"/>
  <c r="I58" i="53" s="1"/>
  <c r="I19" i="53" s="1"/>
  <c r="H61" i="53"/>
  <c r="H58" i="53" s="1"/>
  <c r="J57" i="53"/>
  <c r="I42" i="53"/>
  <c r="H42" i="53"/>
  <c r="J44" i="53"/>
  <c r="J43" i="53" s="1"/>
  <c r="J42" i="53" s="1"/>
  <c r="J27" i="53"/>
  <c r="J26" i="53" s="1"/>
  <c r="J20" i="53" s="1"/>
  <c r="N322" i="49"/>
  <c r="N321" i="49" s="1"/>
  <c r="N319" i="49" s="1"/>
  <c r="N315" i="49" s="1"/>
  <c r="N311" i="49"/>
  <c r="N310" i="49" s="1"/>
  <c r="N309" i="49"/>
  <c r="N308" i="49" s="1"/>
  <c r="N306" i="49"/>
  <c r="N305" i="49"/>
  <c r="N304" i="49" s="1"/>
  <c r="N293" i="49"/>
  <c r="N292" i="49" s="1"/>
  <c r="N290" i="49"/>
  <c r="N289" i="49" s="1"/>
  <c r="N288" i="49"/>
  <c r="N287" i="49" s="1"/>
  <c r="N286" i="49"/>
  <c r="N285" i="49" s="1"/>
  <c r="N283" i="49"/>
  <c r="N282" i="49" s="1"/>
  <c r="N281" i="49"/>
  <c r="N280" i="49" s="1"/>
  <c r="N279" i="49"/>
  <c r="N278" i="49" s="1"/>
  <c r="N277" i="49"/>
  <c r="N276" i="49" s="1"/>
  <c r="N274" i="49" s="1"/>
  <c r="N266" i="49"/>
  <c r="N265" i="49" s="1"/>
  <c r="N264" i="49" s="1"/>
  <c r="N262" i="49" s="1"/>
  <c r="N260" i="49" s="1"/>
  <c r="N257" i="49" s="1"/>
  <c r="N256" i="49" s="1"/>
  <c r="N252" i="49"/>
  <c r="N251" i="49" s="1"/>
  <c r="N249" i="49"/>
  <c r="N248" i="49"/>
  <c r="N247" i="49" s="1"/>
  <c r="N246" i="49"/>
  <c r="N245" i="49" s="1"/>
  <c r="N242" i="49" s="1"/>
  <c r="N239" i="49" s="1"/>
  <c r="N224" i="49"/>
  <c r="N223" i="49" s="1"/>
  <c r="N217" i="49"/>
  <c r="N216" i="49"/>
  <c r="N209" i="49"/>
  <c r="N207" i="49"/>
  <c r="N206" i="49" s="1"/>
  <c r="N205" i="49"/>
  <c r="N204" i="49" s="1"/>
  <c r="N203" i="49"/>
  <c r="N202" i="49" s="1"/>
  <c r="N200" i="49"/>
  <c r="N199" i="49" s="1"/>
  <c r="N198" i="49" s="1"/>
  <c r="N197" i="49"/>
  <c r="N196" i="49" s="1"/>
  <c r="N195" i="49"/>
  <c r="N194" i="49" s="1"/>
  <c r="N193" i="49"/>
  <c r="N192" i="49" s="1"/>
  <c r="N191" i="49"/>
  <c r="N190" i="49" s="1"/>
  <c r="N182" i="49"/>
  <c r="N181" i="49" s="1"/>
  <c r="N179" i="49"/>
  <c r="N178" i="49" s="1"/>
  <c r="N177" i="49"/>
  <c r="N176" i="49"/>
  <c r="N170" i="49"/>
  <c r="N169" i="49"/>
  <c r="N145" i="49"/>
  <c r="N144" i="49" s="1"/>
  <c r="N124" i="49"/>
  <c r="N123" i="49" s="1"/>
  <c r="N122" i="49"/>
  <c r="N121" i="49" s="1"/>
  <c r="N120" i="49"/>
  <c r="N119" i="49" s="1"/>
  <c r="N118" i="49"/>
  <c r="N117" i="49" s="1"/>
  <c r="N115" i="49"/>
  <c r="N114" i="49" s="1"/>
  <c r="N113" i="49"/>
  <c r="N112" i="49" s="1"/>
  <c r="N105" i="49"/>
  <c r="N104" i="49" s="1"/>
  <c r="N103" i="49"/>
  <c r="N102" i="49" s="1"/>
  <c r="N101" i="49"/>
  <c r="N100" i="49" s="1"/>
  <c r="N98" i="49"/>
  <c r="N97" i="49" s="1"/>
  <c r="N96" i="49"/>
  <c r="N95" i="49" s="1"/>
  <c r="N94" i="49"/>
  <c r="N93" i="49" s="1"/>
  <c r="N90" i="49"/>
  <c r="N87" i="49" s="1"/>
  <c r="N86" i="49"/>
  <c r="N85" i="49" s="1"/>
  <c r="N83" i="49"/>
  <c r="N77" i="49"/>
  <c r="N75" i="49" s="1"/>
  <c r="N74" i="49"/>
  <c r="N73" i="49" s="1"/>
  <c r="N72" i="49"/>
  <c r="N71" i="49" s="1"/>
  <c r="N66" i="49"/>
  <c r="N65" i="49" s="1"/>
  <c r="N62" i="49"/>
  <c r="N61" i="49" s="1"/>
  <c r="N60" i="49"/>
  <c r="N59" i="49" s="1"/>
  <c r="N57" i="49"/>
  <c r="N56" i="49"/>
  <c r="N44" i="49"/>
  <c r="N43" i="49" s="1"/>
  <c r="N25" i="49"/>
  <c r="N24" i="49"/>
  <c r="N23" i="49"/>
  <c r="G13" i="49"/>
  <c r="G11" i="49"/>
  <c r="G9" i="49"/>
  <c r="H61" i="49"/>
  <c r="H58" i="49" s="1"/>
  <c r="H19" i="49" s="1"/>
  <c r="I61" i="49"/>
  <c r="I58" i="49" s="1"/>
  <c r="I19" i="49" s="1"/>
  <c r="J61" i="49"/>
  <c r="J58" i="49" s="1"/>
  <c r="J19" i="49" s="1"/>
  <c r="K61" i="49"/>
  <c r="K58" i="49" s="1"/>
  <c r="K19" i="49" s="1"/>
  <c r="L61" i="49"/>
  <c r="L58" i="49" s="1"/>
  <c r="L19" i="49" s="1"/>
  <c r="M61" i="49"/>
  <c r="M58" i="49" s="1"/>
  <c r="M19" i="49" s="1"/>
  <c r="H71" i="49"/>
  <c r="H68" i="49" s="1"/>
  <c r="I71" i="49"/>
  <c r="I68" i="49" s="1"/>
  <c r="J71" i="49"/>
  <c r="J68" i="49" s="1"/>
  <c r="K71" i="49"/>
  <c r="K68" i="49" s="1"/>
  <c r="L71" i="49"/>
  <c r="L68" i="49" s="1"/>
  <c r="M71" i="49"/>
  <c r="M68" i="49" s="1"/>
  <c r="H83" i="49"/>
  <c r="I83" i="49"/>
  <c r="J83" i="49"/>
  <c r="K83" i="49"/>
  <c r="L83" i="49"/>
  <c r="M83" i="49"/>
  <c r="H85" i="49"/>
  <c r="I85" i="49"/>
  <c r="J85" i="49"/>
  <c r="K85" i="49"/>
  <c r="L85" i="49"/>
  <c r="M85" i="49"/>
  <c r="H90" i="49"/>
  <c r="H87" i="49" s="1"/>
  <c r="I90" i="49"/>
  <c r="I87" i="49" s="1"/>
  <c r="J90" i="49"/>
  <c r="J87" i="49" s="1"/>
  <c r="K90" i="49"/>
  <c r="K87" i="49" s="1"/>
  <c r="L90" i="49"/>
  <c r="L87" i="49" s="1"/>
  <c r="M90" i="49"/>
  <c r="M87" i="49" s="1"/>
  <c r="H93" i="49"/>
  <c r="I93" i="49"/>
  <c r="J93" i="49"/>
  <c r="K93" i="49"/>
  <c r="L93" i="49"/>
  <c r="M93" i="49"/>
  <c r="H95" i="49"/>
  <c r="I95" i="49"/>
  <c r="J95" i="49"/>
  <c r="K95" i="49"/>
  <c r="L95" i="49"/>
  <c r="M95" i="49"/>
  <c r="H97" i="49"/>
  <c r="I97" i="49"/>
  <c r="J97" i="49"/>
  <c r="K97" i="49"/>
  <c r="L97" i="49"/>
  <c r="M97" i="49"/>
  <c r="H102" i="49"/>
  <c r="I102" i="49"/>
  <c r="J102" i="49"/>
  <c r="K102" i="49"/>
  <c r="L102" i="49"/>
  <c r="M102" i="49"/>
  <c r="H112" i="49"/>
  <c r="I112" i="49"/>
  <c r="J112" i="49"/>
  <c r="K112" i="49"/>
  <c r="L112" i="49"/>
  <c r="M112" i="49"/>
  <c r="H114" i="49"/>
  <c r="I114" i="49"/>
  <c r="J114" i="49"/>
  <c r="K114" i="49"/>
  <c r="L114" i="49"/>
  <c r="M114" i="49"/>
  <c r="H117" i="49"/>
  <c r="I117" i="49"/>
  <c r="J117" i="49"/>
  <c r="K117" i="49"/>
  <c r="L117" i="49"/>
  <c r="M117" i="49"/>
  <c r="H119" i="49"/>
  <c r="I119" i="49"/>
  <c r="J119" i="49"/>
  <c r="K119" i="49"/>
  <c r="L119" i="49"/>
  <c r="M119" i="49"/>
  <c r="H121" i="49"/>
  <c r="I121" i="49"/>
  <c r="J121" i="49"/>
  <c r="K121" i="49"/>
  <c r="L121" i="49"/>
  <c r="M121" i="49"/>
  <c r="H123" i="49"/>
  <c r="I123" i="49"/>
  <c r="J123" i="49"/>
  <c r="K123" i="49"/>
  <c r="L123" i="49"/>
  <c r="M123" i="49"/>
  <c r="H131" i="49"/>
  <c r="H125" i="49" s="1"/>
  <c r="I131" i="49"/>
  <c r="I125" i="49" s="1"/>
  <c r="J131" i="49"/>
  <c r="J125" i="49" s="1"/>
  <c r="K131" i="49"/>
  <c r="K125" i="49" s="1"/>
  <c r="L131" i="49"/>
  <c r="L125" i="49" s="1"/>
  <c r="M131" i="49"/>
  <c r="M125" i="49" s="1"/>
  <c r="H144" i="49"/>
  <c r="H143" i="49" s="1"/>
  <c r="I144" i="49"/>
  <c r="I143" i="49" s="1"/>
  <c r="J144" i="49"/>
  <c r="J143" i="49" s="1"/>
  <c r="K144" i="49"/>
  <c r="K143" i="49" s="1"/>
  <c r="L144" i="49"/>
  <c r="L143" i="49" s="1"/>
  <c r="M144" i="49"/>
  <c r="M143" i="49" s="1"/>
  <c r="H181" i="49"/>
  <c r="H180" i="49" s="1"/>
  <c r="I181" i="49"/>
  <c r="I180" i="49" s="1"/>
  <c r="J181" i="49"/>
  <c r="J180" i="49" s="1"/>
  <c r="K181" i="49"/>
  <c r="K180" i="49" s="1"/>
  <c r="L181" i="49"/>
  <c r="L180" i="49" s="1"/>
  <c r="M181" i="49"/>
  <c r="M180" i="49" s="1"/>
  <c r="H190" i="49"/>
  <c r="I190" i="49"/>
  <c r="J190" i="49"/>
  <c r="K190" i="49"/>
  <c r="L190" i="49"/>
  <c r="M190" i="49"/>
  <c r="H201" i="49"/>
  <c r="I201" i="49"/>
  <c r="J201" i="49"/>
  <c r="K201" i="49"/>
  <c r="L201" i="49"/>
  <c r="M201" i="49"/>
  <c r="H223" i="49"/>
  <c r="H210" i="49" s="1"/>
  <c r="I223" i="49"/>
  <c r="I210" i="49" s="1"/>
  <c r="J223" i="49"/>
  <c r="J210" i="49" s="1"/>
  <c r="K223" i="49"/>
  <c r="K210" i="49" s="1"/>
  <c r="L223" i="49"/>
  <c r="L210" i="49" s="1"/>
  <c r="M223" i="49"/>
  <c r="M210" i="49" s="1"/>
  <c r="H245" i="49"/>
  <c r="I245" i="49"/>
  <c r="J245" i="49"/>
  <c r="K245" i="49"/>
  <c r="L245" i="49"/>
  <c r="M245" i="49"/>
  <c r="H247" i="49"/>
  <c r="I247" i="49"/>
  <c r="J247" i="49"/>
  <c r="K247" i="49"/>
  <c r="L247" i="49"/>
  <c r="M247" i="49"/>
  <c r="H249" i="49"/>
  <c r="I249" i="49"/>
  <c r="J249" i="49"/>
  <c r="K249" i="49"/>
  <c r="L249" i="49"/>
  <c r="M249" i="49"/>
  <c r="H251" i="49"/>
  <c r="I251" i="49"/>
  <c r="J251" i="49"/>
  <c r="K251" i="49"/>
  <c r="L251" i="49"/>
  <c r="M251" i="49"/>
  <c r="I284" i="49"/>
  <c r="J284" i="49"/>
  <c r="K284" i="49"/>
  <c r="L284" i="49"/>
  <c r="M284" i="49"/>
  <c r="H303" i="49"/>
  <c r="I303" i="49"/>
  <c r="J303" i="49"/>
  <c r="K303" i="49"/>
  <c r="L303" i="49"/>
  <c r="M303" i="49"/>
  <c r="H319" i="49"/>
  <c r="I319" i="49"/>
  <c r="J319" i="49"/>
  <c r="L319" i="49"/>
  <c r="H321" i="49"/>
  <c r="I321" i="49"/>
  <c r="J321" i="49"/>
  <c r="K321" i="49"/>
  <c r="L321" i="49"/>
  <c r="M321" i="49"/>
  <c r="H323" i="49"/>
  <c r="I323" i="49"/>
  <c r="J323" i="49"/>
  <c r="K323" i="49"/>
  <c r="L323" i="49"/>
  <c r="M323" i="49"/>
  <c r="J99" i="53" l="1"/>
  <c r="H19" i="53"/>
  <c r="N303" i="49"/>
  <c r="J82" i="49"/>
  <c r="H270" i="53"/>
  <c r="I270" i="53"/>
  <c r="J301" i="53"/>
  <c r="J297" i="53" s="1"/>
  <c r="J294" i="53" s="1"/>
  <c r="J289" i="53"/>
  <c r="J271" i="53"/>
  <c r="J214" i="53"/>
  <c r="J179" i="53"/>
  <c r="J174" i="53"/>
  <c r="J171" i="53" s="1"/>
  <c r="J92" i="53"/>
  <c r="J82" i="53"/>
  <c r="J75" i="53"/>
  <c r="J68" i="53" s="1"/>
  <c r="J59" i="53"/>
  <c r="J58" i="53" s="1"/>
  <c r="J55" i="53"/>
  <c r="J54" i="53" s="1"/>
  <c r="N215" i="49"/>
  <c r="N211" i="49" s="1"/>
  <c r="N99" i="49"/>
  <c r="N82" i="49"/>
  <c r="N55" i="49"/>
  <c r="N54" i="49" s="1"/>
  <c r="N37" i="49"/>
  <c r="N42" i="49"/>
  <c r="N21" i="49"/>
  <c r="H258" i="53"/>
  <c r="J259" i="53"/>
  <c r="J258" i="53" s="1"/>
  <c r="H143" i="53"/>
  <c r="J126" i="53"/>
  <c r="J125" i="53" s="1"/>
  <c r="I116" i="53"/>
  <c r="I67" i="53" s="1"/>
  <c r="M92" i="49"/>
  <c r="I92" i="49"/>
  <c r="K82" i="49"/>
  <c r="N92" i="49"/>
  <c r="N80" i="49"/>
  <c r="N78" i="49" s="1"/>
  <c r="N68" i="49" s="1"/>
  <c r="N168" i="49"/>
  <c r="N164" i="49" s="1"/>
  <c r="J99" i="49"/>
  <c r="N238" i="49"/>
  <c r="N233" i="49" s="1"/>
  <c r="N226" i="49" s="1"/>
  <c r="N225" i="49" s="1"/>
  <c r="N219" i="49" s="1"/>
  <c r="M315" i="49"/>
  <c r="M272" i="49" s="1"/>
  <c r="L315" i="49"/>
  <c r="L272" i="49" s="1"/>
  <c r="H315" i="49"/>
  <c r="H272" i="49" s="1"/>
  <c r="L238" i="49"/>
  <c r="H238" i="49"/>
  <c r="M99" i="49"/>
  <c r="I99" i="49"/>
  <c r="L92" i="49"/>
  <c r="H92" i="49"/>
  <c r="I315" i="49"/>
  <c r="I272" i="49" s="1"/>
  <c r="M238" i="49"/>
  <c r="K315" i="49"/>
  <c r="K272" i="49" s="1"/>
  <c r="K238" i="49"/>
  <c r="K189" i="49"/>
  <c r="L99" i="49"/>
  <c r="H99" i="49"/>
  <c r="K92" i="49"/>
  <c r="M82" i="49"/>
  <c r="I82" i="49"/>
  <c r="I238" i="49"/>
  <c r="N273" i="49"/>
  <c r="J315" i="49"/>
  <c r="J272" i="49" s="1"/>
  <c r="J238" i="49"/>
  <c r="K99" i="49"/>
  <c r="J92" i="49"/>
  <c r="L82" i="49"/>
  <c r="H82" i="49"/>
  <c r="N175" i="49"/>
  <c r="N173" i="49" s="1"/>
  <c r="N172" i="49" s="1"/>
  <c r="N208" i="49"/>
  <c r="N201" i="49" s="1"/>
  <c r="J189" i="49"/>
  <c r="M189" i="49"/>
  <c r="I189" i="49"/>
  <c r="L189" i="49"/>
  <c r="H189" i="49"/>
  <c r="N157" i="49"/>
  <c r="N154" i="49" s="1"/>
  <c r="N148" i="49" s="1"/>
  <c r="N146" i="49" s="1"/>
  <c r="J218" i="53"/>
  <c r="N189" i="49"/>
  <c r="N63" i="49"/>
  <c r="N58" i="49" s="1"/>
  <c r="H116" i="53"/>
  <c r="J116" i="49"/>
  <c r="J116" i="53"/>
  <c r="G14" i="49"/>
  <c r="M116" i="49"/>
  <c r="N116" i="49"/>
  <c r="L116" i="49"/>
  <c r="H116" i="49"/>
  <c r="K116" i="49"/>
  <c r="G14" i="53"/>
  <c r="I116" i="49"/>
  <c r="J19" i="53" l="1"/>
  <c r="J282" i="53"/>
  <c r="J270" i="53" s="1"/>
  <c r="H171" i="49"/>
  <c r="K171" i="49"/>
  <c r="I171" i="49"/>
  <c r="N210" i="49"/>
  <c r="N143" i="49"/>
  <c r="N141" i="49" s="1"/>
  <c r="N126" i="49" s="1"/>
  <c r="N125" i="49" s="1"/>
  <c r="N33" i="49"/>
  <c r="J209" i="53"/>
  <c r="J200" i="53" s="1"/>
  <c r="J170" i="53" s="1"/>
  <c r="J143" i="53" s="1"/>
  <c r="J67" i="53" s="1"/>
  <c r="H67" i="53"/>
  <c r="I18" i="53"/>
  <c r="L171" i="49"/>
  <c r="M171" i="49"/>
  <c r="J171" i="49"/>
  <c r="N301" i="49"/>
  <c r="N299" i="49" s="1"/>
  <c r="N297" i="49" s="1"/>
  <c r="N296" i="49" s="1"/>
  <c r="N294" i="49" s="1"/>
  <c r="N291" i="49" s="1"/>
  <c r="N284" i="49" s="1"/>
  <c r="N187" i="49"/>
  <c r="M67" i="49"/>
  <c r="L67" i="49"/>
  <c r="I67" i="49"/>
  <c r="H67" i="49"/>
  <c r="J67" i="49"/>
  <c r="K67" i="49"/>
  <c r="N270" i="49" l="1"/>
  <c r="N268" i="49" s="1"/>
  <c r="N267" i="49" s="1"/>
  <c r="N255" i="49" s="1"/>
  <c r="N272" i="49"/>
  <c r="I18" i="49"/>
  <c r="J266" i="53"/>
  <c r="J265" i="53" s="1"/>
  <c r="J254" i="53" s="1"/>
  <c r="J18" i="53" s="1"/>
  <c r="H18" i="49"/>
  <c r="K18" i="49"/>
  <c r="M18" i="49"/>
  <c r="L18" i="49"/>
  <c r="H18" i="53"/>
  <c r="J18" i="49"/>
  <c r="N185" i="49"/>
  <c r="N183" i="49" s="1"/>
  <c r="K298" i="53" l="1"/>
  <c r="K297" i="53" s="1"/>
  <c r="L18" i="53"/>
  <c r="K166" i="53"/>
  <c r="K53" i="53"/>
  <c r="K56" i="53"/>
  <c r="K57" i="53"/>
  <c r="K60" i="53"/>
  <c r="K59" i="53" s="1"/>
  <c r="K47" i="53"/>
  <c r="K51" i="53"/>
  <c r="K44" i="53"/>
  <c r="K43" i="53" s="1"/>
  <c r="K48" i="53"/>
  <c r="K52" i="53"/>
  <c r="K34" i="53"/>
  <c r="K33" i="53" s="1"/>
  <c r="K49" i="53"/>
  <c r="K46" i="53"/>
  <c r="K50" i="53"/>
  <c r="K30" i="53"/>
  <c r="K31" i="53"/>
  <c r="K32" i="53"/>
  <c r="K217" i="53"/>
  <c r="K288" i="53"/>
  <c r="K287" i="53" s="1"/>
  <c r="K22" i="53"/>
  <c r="K259" i="53"/>
  <c r="K258" i="53" s="1"/>
  <c r="K211" i="53"/>
  <c r="K156" i="53"/>
  <c r="K175" i="53"/>
  <c r="K130" i="53"/>
  <c r="K322" i="53"/>
  <c r="K321" i="53" s="1"/>
  <c r="K128" i="53"/>
  <c r="K163" i="53"/>
  <c r="K196" i="53"/>
  <c r="K195" i="53" s="1"/>
  <c r="K303" i="53"/>
  <c r="K302" i="53" s="1"/>
  <c r="K215" i="53"/>
  <c r="K103" i="53"/>
  <c r="K102" i="53" s="1"/>
  <c r="K234" i="53"/>
  <c r="K77" i="53"/>
  <c r="K233" i="53"/>
  <c r="K277" i="53"/>
  <c r="K276" i="53" s="1"/>
  <c r="K70" i="53"/>
  <c r="K69" i="53" s="1"/>
  <c r="K142" i="53"/>
  <c r="K141" i="53" s="1"/>
  <c r="K178" i="53"/>
  <c r="K177" i="53" s="1"/>
  <c r="K242" i="53"/>
  <c r="K326" i="53"/>
  <c r="K325" i="53" s="1"/>
  <c r="K160" i="53"/>
  <c r="K107" i="53"/>
  <c r="K151" i="53"/>
  <c r="K199" i="53"/>
  <c r="K198" i="53" s="1"/>
  <c r="K197" i="53" s="1"/>
  <c r="K223" i="53"/>
  <c r="K222" i="53" s="1"/>
  <c r="K243" i="53"/>
  <c r="K307" i="53"/>
  <c r="K306" i="53" s="1"/>
  <c r="K64" i="53"/>
  <c r="K176" i="53"/>
  <c r="K240" i="53"/>
  <c r="K320" i="53"/>
  <c r="K319" i="53" s="1"/>
  <c r="K296" i="53"/>
  <c r="K295" i="53" s="1"/>
  <c r="K38" i="53"/>
  <c r="K29" i="53"/>
  <c r="K281" i="53"/>
  <c r="K280" i="53" s="1"/>
  <c r="K74" i="53"/>
  <c r="K73" i="53" s="1"/>
  <c r="K154" i="53"/>
  <c r="K202" i="53"/>
  <c r="K201" i="53" s="1"/>
  <c r="K226" i="53"/>
  <c r="K108" i="53"/>
  <c r="K236" i="53"/>
  <c r="K111" i="53"/>
  <c r="K110" i="53" s="1"/>
  <c r="K159" i="53"/>
  <c r="K183" i="53"/>
  <c r="K182" i="53" s="1"/>
  <c r="K227" i="53"/>
  <c r="K247" i="53"/>
  <c r="K246" i="53" s="1"/>
  <c r="K291" i="53"/>
  <c r="K290" i="53" s="1"/>
  <c r="K96" i="53"/>
  <c r="K95" i="53" s="1"/>
  <c r="K192" i="53"/>
  <c r="K191" i="53" s="1"/>
  <c r="K256" i="53"/>
  <c r="K300" i="53"/>
  <c r="K299" i="53" s="1"/>
  <c r="K312" i="53"/>
  <c r="K311" i="53" s="1"/>
  <c r="K310" i="53" s="1"/>
  <c r="K39" i="53"/>
  <c r="K36" i="53"/>
  <c r="K35" i="53" s="1"/>
  <c r="K213" i="53"/>
  <c r="K253" i="53"/>
  <c r="K252" i="53" s="1"/>
  <c r="K118" i="53"/>
  <c r="K117" i="53" s="1"/>
  <c r="K162" i="53"/>
  <c r="K230" i="53"/>
  <c r="K132" i="53"/>
  <c r="K316" i="53"/>
  <c r="K228" i="53"/>
  <c r="K279" i="53"/>
  <c r="K278" i="53" s="1"/>
  <c r="K239" i="53"/>
  <c r="K147" i="53"/>
  <c r="K146" i="53" s="1"/>
  <c r="K194" i="53"/>
  <c r="K28" i="53"/>
  <c r="K41" i="53"/>
  <c r="K284" i="53"/>
  <c r="K283" i="53" s="1"/>
  <c r="K204" i="53"/>
  <c r="K203" i="53" s="1"/>
  <c r="K275" i="53"/>
  <c r="K274" i="53" s="1"/>
  <c r="K231" i="53"/>
  <c r="K127" i="53"/>
  <c r="K152" i="53"/>
  <c r="K261" i="53"/>
  <c r="K260" i="53" s="1"/>
  <c r="K106" i="53"/>
  <c r="K112" i="53"/>
  <c r="K293" i="53"/>
  <c r="K292" i="53" s="1"/>
  <c r="K269" i="53"/>
  <c r="K268" i="53" s="1"/>
  <c r="K249" i="53"/>
  <c r="K248" i="53" s="1"/>
  <c r="K229" i="53"/>
  <c r="K145" i="53"/>
  <c r="K144" i="53" s="1"/>
  <c r="K98" i="53"/>
  <c r="K97" i="53" s="1"/>
  <c r="K208" i="53"/>
  <c r="K207" i="53" s="1"/>
  <c r="K76" i="53"/>
  <c r="K309" i="53"/>
  <c r="K308" i="53" s="1"/>
  <c r="K245" i="53"/>
  <c r="K244" i="53" s="1"/>
  <c r="K221" i="53"/>
  <c r="K113" i="53"/>
  <c r="K173" i="53"/>
  <c r="K172" i="53" s="1"/>
  <c r="K157" i="53"/>
  <c r="K40" i="53"/>
  <c r="K264" i="53"/>
  <c r="K263" i="53" s="1"/>
  <c r="K262" i="53" s="1"/>
  <c r="K216" i="53"/>
  <c r="K168" i="53"/>
  <c r="K72" i="53"/>
  <c r="K71" i="53" s="1"/>
  <c r="K315" i="53"/>
  <c r="K267" i="53"/>
  <c r="K266" i="53" s="1"/>
  <c r="K251" i="53"/>
  <c r="K250" i="53" s="1"/>
  <c r="K235" i="53"/>
  <c r="K219" i="53"/>
  <c r="K187" i="53"/>
  <c r="K186" i="53" s="1"/>
  <c r="K155" i="53"/>
  <c r="K115" i="53"/>
  <c r="K114" i="53" s="1"/>
  <c r="K91" i="53"/>
  <c r="K90" i="53" s="1"/>
  <c r="K212" i="53"/>
  <c r="K120" i="53"/>
  <c r="K119" i="53" s="1"/>
  <c r="K318" i="53"/>
  <c r="K317" i="53" s="1"/>
  <c r="K286" i="53"/>
  <c r="K285" i="53" s="1"/>
  <c r="K206" i="53"/>
  <c r="K205" i="53" s="1"/>
  <c r="K190" i="53"/>
  <c r="K189" i="53" s="1"/>
  <c r="K158" i="53"/>
  <c r="K122" i="53"/>
  <c r="K121" i="53" s="1"/>
  <c r="K94" i="53"/>
  <c r="K93" i="53" s="1"/>
  <c r="K220" i="53"/>
  <c r="K124" i="53"/>
  <c r="K123" i="53" s="1"/>
  <c r="K305" i="53"/>
  <c r="K304" i="53" s="1"/>
  <c r="K273" i="53"/>
  <c r="K272" i="53" s="1"/>
  <c r="K257" i="53"/>
  <c r="K193" i="53"/>
  <c r="K169" i="53"/>
  <c r="K86" i="53"/>
  <c r="K85" i="53" s="1"/>
  <c r="K153" i="53"/>
  <c r="K105" i="53"/>
  <c r="K185" i="53"/>
  <c r="K184" i="53" s="1"/>
  <c r="K161" i="53"/>
  <c r="K129" i="53"/>
  <c r="K84" i="53"/>
  <c r="K83" i="53" s="1"/>
  <c r="K79" i="53"/>
  <c r="K78" i="53" s="1"/>
  <c r="K101" i="53"/>
  <c r="K100" i="53" s="1"/>
  <c r="K89" i="53"/>
  <c r="K88" i="53" s="1"/>
  <c r="K181" i="53"/>
  <c r="K180" i="53" s="1"/>
  <c r="K165" i="53"/>
  <c r="K149" i="53"/>
  <c r="K148" i="53" s="1"/>
  <c r="K109" i="53"/>
  <c r="K66" i="53"/>
  <c r="K65" i="53" s="1"/>
  <c r="K81" i="53"/>
  <c r="K80" i="53" s="1"/>
  <c r="K133" i="53"/>
  <c r="K137" i="53"/>
  <c r="K140" i="53"/>
  <c r="K134" i="53"/>
  <c r="K138" i="53"/>
  <c r="K135" i="53"/>
  <c r="K139" i="53"/>
  <c r="K136" i="53"/>
  <c r="N180" i="49"/>
  <c r="N171" i="49" s="1"/>
  <c r="N67" i="49"/>
  <c r="K23" i="53"/>
  <c r="K24" i="53"/>
  <c r="K62" i="53"/>
  <c r="K61" i="53" s="1"/>
  <c r="K25" i="53"/>
  <c r="K27" i="53"/>
  <c r="K265" i="53" l="1"/>
  <c r="K254" i="53" s="1"/>
  <c r="K314" i="53"/>
  <c r="K313" i="53" s="1"/>
  <c r="K26" i="53"/>
  <c r="K21" i="53"/>
  <c r="K55" i="53"/>
  <c r="K54" i="53" s="1"/>
  <c r="K324" i="53"/>
  <c r="K323" i="53" s="1"/>
  <c r="K301" i="53"/>
  <c r="K294" i="53"/>
  <c r="K289" i="53"/>
  <c r="K282" i="53"/>
  <c r="K271" i="53"/>
  <c r="K255" i="53"/>
  <c r="K238" i="53"/>
  <c r="K241" i="53"/>
  <c r="K232" i="53"/>
  <c r="K225" i="53"/>
  <c r="K218" i="53"/>
  <c r="K214" i="53"/>
  <c r="K210" i="53"/>
  <c r="K200" i="53"/>
  <c r="K174" i="53"/>
  <c r="K171" i="53" s="1"/>
  <c r="K188" i="53"/>
  <c r="K164" i="53"/>
  <c r="K75" i="53"/>
  <c r="K68" i="53" s="1"/>
  <c r="K92" i="53"/>
  <c r="K37" i="53"/>
  <c r="K179" i="53"/>
  <c r="K126" i="53"/>
  <c r="K45" i="53"/>
  <c r="K42" i="53" s="1"/>
  <c r="K150" i="53"/>
  <c r="K116" i="53"/>
  <c r="K82" i="53"/>
  <c r="K87" i="53"/>
  <c r="K104" i="53"/>
  <c r="K99" i="53" s="1"/>
  <c r="K131" i="53"/>
  <c r="K63" i="53"/>
  <c r="K58" i="53" s="1"/>
  <c r="K270" i="53" l="1"/>
  <c r="K237" i="53"/>
  <c r="K224" i="53"/>
  <c r="K209" i="53"/>
  <c r="K143" i="53"/>
  <c r="K125" i="53"/>
  <c r="K20" i="53"/>
  <c r="K19" i="53" s="1"/>
  <c r="K170" i="53" l="1"/>
  <c r="K67" i="53"/>
  <c r="N20" i="49"/>
  <c r="N19" i="49" s="1"/>
  <c r="N18" i="49" s="1"/>
  <c r="O60" i="49" l="1"/>
  <c r="O111" i="49"/>
  <c r="K18" i="53"/>
  <c r="O328" i="49"/>
  <c r="O327" i="49" s="1"/>
  <c r="O317" i="49" l="1"/>
  <c r="O295" i="49"/>
  <c r="O294" i="49" s="1"/>
  <c r="O300" i="49"/>
  <c r="O299" i="49" s="1"/>
  <c r="O320" i="49"/>
  <c r="O324" i="49"/>
  <c r="O307" i="49"/>
  <c r="O306" i="49" s="1"/>
  <c r="O311" i="49"/>
  <c r="O310" i="49" s="1"/>
  <c r="O319" i="49"/>
  <c r="O305" i="49"/>
  <c r="O304" i="49" s="1"/>
  <c r="O309" i="49"/>
  <c r="O308" i="49" s="1"/>
  <c r="O321" i="49"/>
  <c r="O323" i="49"/>
  <c r="O302" i="49"/>
  <c r="O301" i="49" s="1"/>
  <c r="O314" i="49"/>
  <c r="O313" i="49" s="1"/>
  <c r="O312" i="49" s="1"/>
  <c r="O318" i="49"/>
  <c r="O322" i="49"/>
  <c r="O298" i="49"/>
  <c r="O275" i="49"/>
  <c r="O274" i="49" s="1"/>
  <c r="O279" i="49"/>
  <c r="O278" i="49" s="1"/>
  <c r="O283" i="49"/>
  <c r="O282" i="49" s="1"/>
  <c r="O277" i="49"/>
  <c r="O276" i="49" s="1"/>
  <c r="O281" i="49"/>
  <c r="O280" i="49" s="1"/>
  <c r="O271" i="49"/>
  <c r="O269" i="49"/>
  <c r="O261" i="49"/>
  <c r="O260" i="49" s="1"/>
  <c r="O263" i="49"/>
  <c r="O262" i="49" s="1"/>
  <c r="O254" i="49"/>
  <c r="O253" i="49" s="1"/>
  <c r="O258" i="49"/>
  <c r="O259" i="49"/>
  <c r="O244" i="49"/>
  <c r="O243" i="49"/>
  <c r="O240" i="49"/>
  <c r="O241" i="49"/>
  <c r="O234" i="49"/>
  <c r="O237" i="49"/>
  <c r="O236" i="49"/>
  <c r="O235" i="49"/>
  <c r="O231" i="49"/>
  <c r="O230" i="49"/>
  <c r="O228" i="49"/>
  <c r="O229" i="49"/>
  <c r="O232" i="49"/>
  <c r="O218" i="49"/>
  <c r="O221" i="49"/>
  <c r="O222" i="49"/>
  <c r="O220" i="49"/>
  <c r="O213" i="49"/>
  <c r="O214" i="49"/>
  <c r="O212" i="49"/>
  <c r="O188" i="49"/>
  <c r="O186" i="49"/>
  <c r="O174" i="49"/>
  <c r="O184" i="49"/>
  <c r="O183" i="49" s="1"/>
  <c r="O165" i="49"/>
  <c r="O166" i="49"/>
  <c r="O167" i="49"/>
  <c r="O162" i="49"/>
  <c r="O161" i="49"/>
  <c r="O160" i="49"/>
  <c r="O159" i="49"/>
  <c r="O163" i="49"/>
  <c r="O155" i="49"/>
  <c r="O156" i="49"/>
  <c r="O149" i="49"/>
  <c r="O151" i="49"/>
  <c r="O152" i="49"/>
  <c r="O153" i="49"/>
  <c r="O142" i="49"/>
  <c r="O141" i="49" s="1"/>
  <c r="O147" i="49"/>
  <c r="O146" i="49" s="1"/>
  <c r="O140" i="49"/>
  <c r="O139" i="49"/>
  <c r="O138" i="49"/>
  <c r="O137" i="49"/>
  <c r="O136" i="49"/>
  <c r="O135" i="49"/>
  <c r="O134" i="49"/>
  <c r="O133" i="49"/>
  <c r="O30" i="49"/>
  <c r="O128" i="49"/>
  <c r="O132" i="49"/>
  <c r="O129" i="49"/>
  <c r="O130" i="49"/>
  <c r="O28" i="49"/>
  <c r="O62" i="49"/>
  <c r="O61" i="49" s="1"/>
  <c r="O24" i="49"/>
  <c r="O205" i="49"/>
  <c r="O204" i="49" s="1"/>
  <c r="O72" i="49"/>
  <c r="O71" i="49" s="1"/>
  <c r="O77" i="49"/>
  <c r="O86" i="49"/>
  <c r="O85" i="49" s="1"/>
  <c r="O124" i="49"/>
  <c r="O123" i="49" s="1"/>
  <c r="O145" i="49"/>
  <c r="O144" i="49" s="1"/>
  <c r="O29" i="49"/>
  <c r="O34" i="49"/>
  <c r="O33" i="49" s="1"/>
  <c r="O227" i="49"/>
  <c r="O115" i="49"/>
  <c r="O114" i="49" s="1"/>
  <c r="O118" i="49"/>
  <c r="O117" i="49" s="1"/>
  <c r="O224" i="49"/>
  <c r="O223" i="49" s="1"/>
  <c r="O176" i="49"/>
  <c r="O248" i="49"/>
  <c r="O247" i="49" s="1"/>
  <c r="O113" i="49"/>
  <c r="O112" i="49" s="1"/>
  <c r="O103" i="49"/>
  <c r="O102" i="49" s="1"/>
  <c r="O91" i="49"/>
  <c r="O109" i="49"/>
  <c r="O106" i="49"/>
  <c r="O107" i="49"/>
  <c r="O108" i="49"/>
  <c r="O127" i="49"/>
  <c r="O216" i="49"/>
  <c r="O66" i="49"/>
  <c r="O65" i="49" s="1"/>
  <c r="O266" i="49"/>
  <c r="O265" i="49" s="1"/>
  <c r="O264" i="49" s="1"/>
  <c r="O193" i="49"/>
  <c r="O192" i="49" s="1"/>
  <c r="O74" i="49"/>
  <c r="O73" i="49" s="1"/>
  <c r="O200" i="49"/>
  <c r="O199" i="49" s="1"/>
  <c r="O198" i="49" s="1"/>
  <c r="O203" i="49"/>
  <c r="O202" i="49" s="1"/>
  <c r="O96" i="49"/>
  <c r="O95" i="49" s="1"/>
  <c r="O122" i="49"/>
  <c r="O121" i="49" s="1"/>
  <c r="O250" i="49"/>
  <c r="O249" i="49" s="1"/>
  <c r="O246" i="49"/>
  <c r="O245" i="49" s="1"/>
  <c r="O217" i="49"/>
  <c r="O84" i="49"/>
  <c r="O83" i="49" s="1"/>
  <c r="O195" i="49"/>
  <c r="O194" i="49" s="1"/>
  <c r="O290" i="49"/>
  <c r="O289" i="49" s="1"/>
  <c r="O105" i="49"/>
  <c r="O197" i="49"/>
  <c r="O196" i="49" s="1"/>
  <c r="O177" i="49"/>
  <c r="O209" i="49"/>
  <c r="O208" i="49" s="1"/>
  <c r="O94" i="49"/>
  <c r="O93" i="49" s="1"/>
  <c r="O25" i="49"/>
  <c r="O76" i="49"/>
  <c r="O293" i="49"/>
  <c r="O292" i="49" s="1"/>
  <c r="O182" i="49"/>
  <c r="O181" i="49" s="1"/>
  <c r="O44" i="49"/>
  <c r="O43" i="49" s="1"/>
  <c r="O288" i="49"/>
  <c r="O287" i="49" s="1"/>
  <c r="O207" i="49"/>
  <c r="O206" i="49" s="1"/>
  <c r="O59" i="49"/>
  <c r="O57" i="49"/>
  <c r="O31" i="49"/>
  <c r="O286" i="49"/>
  <c r="O285" i="49" s="1"/>
  <c r="O23" i="49"/>
  <c r="O158" i="49"/>
  <c r="O98" i="49"/>
  <c r="O97" i="49" s="1"/>
  <c r="O170" i="49"/>
  <c r="O81" i="49"/>
  <c r="O80" i="49" s="1"/>
  <c r="O89" i="49"/>
  <c r="O88" i="49" s="1"/>
  <c r="O32" i="49"/>
  <c r="O252" i="49"/>
  <c r="O251" i="49" s="1"/>
  <c r="O191" i="49"/>
  <c r="O190" i="49" s="1"/>
  <c r="O39" i="49"/>
  <c r="O169" i="49"/>
  <c r="O179" i="49"/>
  <c r="O178" i="49" s="1"/>
  <c r="O51" i="49"/>
  <c r="O48" i="49"/>
  <c r="O101" i="49"/>
  <c r="O100" i="49" s="1"/>
  <c r="O120" i="49"/>
  <c r="O119" i="49" s="1"/>
  <c r="O22" i="49"/>
  <c r="O40" i="49"/>
  <c r="O47" i="49"/>
  <c r="O49" i="49"/>
  <c r="O41" i="49"/>
  <c r="O46" i="49"/>
  <c r="O64" i="49"/>
  <c r="O36" i="49"/>
  <c r="O35" i="49" s="1"/>
  <c r="O27" i="49"/>
  <c r="O52" i="49"/>
  <c r="O79" i="49"/>
  <c r="O78" i="49" s="1"/>
  <c r="O70" i="49"/>
  <c r="O69" i="49" s="1"/>
  <c r="O38" i="49"/>
  <c r="O50" i="49"/>
  <c r="O53" i="49"/>
  <c r="O56" i="49"/>
  <c r="O21" i="49" l="1"/>
  <c r="O104" i="49"/>
  <c r="O45" i="49"/>
  <c r="O42" i="49" s="1"/>
  <c r="O26" i="49"/>
  <c r="O37" i="49"/>
  <c r="O326" i="49"/>
  <c r="O325" i="49" s="1"/>
  <c r="O316" i="49"/>
  <c r="O315" i="49" s="1"/>
  <c r="O303" i="49"/>
  <c r="O291" i="49"/>
  <c r="O284" i="49" s="1"/>
  <c r="O273" i="49"/>
  <c r="O242" i="49"/>
  <c r="O270" i="49"/>
  <c r="O239" i="49"/>
  <c r="O233" i="49"/>
  <c r="O219" i="49"/>
  <c r="O154" i="49"/>
  <c r="O175" i="49"/>
  <c r="O168" i="49"/>
  <c r="O150" i="49"/>
  <c r="O148" i="49" s="1"/>
  <c r="O157" i="49"/>
  <c r="O75" i="49"/>
  <c r="O68" i="49" s="1"/>
  <c r="O126" i="49"/>
  <c r="O226" i="49"/>
  <c r="O131" i="49"/>
  <c r="O82" i="49"/>
  <c r="O211" i="49"/>
  <c r="O92" i="49"/>
  <c r="O90" i="49" s="1"/>
  <c r="O87" i="49" s="1"/>
  <c r="O55" i="49"/>
  <c r="O54" i="49" s="1"/>
  <c r="O257" i="49"/>
  <c r="O256" i="49" s="1"/>
  <c r="O116" i="49"/>
  <c r="O297" i="49"/>
  <c r="O63" i="49"/>
  <c r="O58" i="49" s="1"/>
  <c r="O20" i="49" l="1"/>
  <c r="O19" i="49" s="1"/>
  <c r="O125" i="49"/>
  <c r="O110" i="49"/>
  <c r="O99" i="49" s="1"/>
  <c r="O238" i="49"/>
  <c r="O225" i="49"/>
  <c r="O189" i="49"/>
  <c r="O187" i="49" s="1"/>
  <c r="O185" i="49" s="1"/>
  <c r="O180" i="49" s="1"/>
  <c r="O173" i="49"/>
  <c r="O172" i="49" s="1"/>
  <c r="O296" i="49"/>
  <c r="O272" i="49" s="1"/>
  <c r="O268" i="49"/>
  <c r="O267" i="49" s="1"/>
  <c r="O255" i="49" s="1"/>
  <c r="O164" i="49"/>
  <c r="O143" i="49" s="1"/>
  <c r="O215" i="49" l="1"/>
  <c r="O210" i="49" s="1"/>
  <c r="O201" i="49" s="1"/>
  <c r="O171" i="49" s="1"/>
  <c r="O67" i="49"/>
  <c r="O18"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Ilka Gonzalez</author>
    <author>tc={5E99ECAE-D024-4E03-BCBA-A498C399FD2D}</author>
  </authors>
  <commentList>
    <comment ref="C5" authorId="0" shapeId="0" xr:uid="{B03C6FFD-24DF-483B-9D1D-64E703097984}">
      <text>
        <r>
          <rPr>
            <b/>
            <sz val="9"/>
            <color indexed="81"/>
            <rFont val="Tahoma"/>
            <family val="2"/>
          </rPr>
          <t>Ilka Gonzalez:</t>
        </r>
        <r>
          <rPr>
            <sz val="9"/>
            <color indexed="81"/>
            <rFont val="Tahoma"/>
            <family val="2"/>
          </rPr>
          <t xml:space="preserve">
Pestaña desplegable</t>
        </r>
      </text>
    </comment>
    <comment ref="D8" authorId="0" shapeId="0" xr:uid="{DCA32B63-A6DE-43BA-8EDC-8F1382444725}">
      <text>
        <r>
          <rPr>
            <u/>
            <sz val="9"/>
            <color indexed="81"/>
            <rFont val="Tahoma"/>
            <family val="2"/>
          </rPr>
          <t xml:space="preserve">Fórmula de Metas logradas: </t>
        </r>
        <r>
          <rPr>
            <sz val="9"/>
            <color indexed="81"/>
            <rFont val="Tahoma"/>
            <family val="2"/>
          </rPr>
          <t>Productividad Actual /(# meses reportados) x 12
Trabajar hasta octubre 2024</t>
        </r>
      </text>
    </comment>
    <comment ref="E8" authorId="0" shapeId="0" xr:uid="{2759CAA2-1566-4162-A28E-EDE3704D6F17}">
      <text>
        <r>
          <rPr>
            <sz val="9"/>
            <color indexed="81"/>
            <rFont val="Tahoma"/>
            <family val="2"/>
          </rPr>
          <t>Fórmula Metas programadas:
 Meta Actual/Meta Año anterior X Meta Actual</t>
        </r>
      </text>
    </comment>
    <comment ref="A33" authorId="1" shapeId="0" xr:uid="{5E99ECAE-D024-4E03-BCBA-A498C399FD2D}">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Indicadores disponibles en el RIESS</t>
      </text>
    </comment>
    <comment ref="D34" authorId="0" shapeId="0" xr:uid="{3E77A02B-D3B2-41A5-8B56-0DE1D6B8A21B}">
      <text>
        <r>
          <rPr>
            <sz val="9"/>
            <color indexed="81"/>
            <rFont val="Tahoma"/>
            <family val="2"/>
          </rPr>
          <t>Número de camas x 365</t>
        </r>
      </text>
    </comment>
    <comment ref="E34" authorId="0" shapeId="0" xr:uid="{25570D3E-A8FD-4F78-94A1-8D1F9E7DFE16}">
      <text>
        <r>
          <rPr>
            <sz val="9"/>
            <color indexed="81"/>
            <rFont val="Tahoma"/>
            <family val="2"/>
          </rPr>
          <t>Sumatoria de los días pacientes reportados en el censo diario</t>
        </r>
      </text>
    </comment>
    <comment ref="F34" authorId="0" shapeId="0" xr:uid="{E8F575F7-9B2B-4E7F-A2A4-A7E363B2AB21}">
      <text>
        <r>
          <rPr>
            <sz val="9"/>
            <color indexed="81"/>
            <rFont val="Tahoma"/>
            <family val="2"/>
          </rPr>
          <t>Total de días pacientes en un período dado/Total de egresos del mismo período</t>
        </r>
      </text>
    </comment>
    <comment ref="G34" authorId="0" shapeId="0" xr:uid="{6B7CA087-88BB-45AF-9DC4-6FA1FE1A2B02}">
      <text>
        <r>
          <rPr>
            <sz val="9"/>
            <color indexed="81"/>
            <rFont val="Tahoma"/>
            <family val="2"/>
          </rPr>
          <t>Total de días pacientes en un período dado/ Total de días camas disponibles del mismo período x 100</t>
        </r>
      </text>
    </comment>
    <comment ref="H34" authorId="0" shapeId="0" xr:uid="{895F561A-5BD5-44C6-A755-10886741AF61}">
      <text>
        <r>
          <rPr>
            <sz val="9"/>
            <color indexed="81"/>
            <rFont val="Tahoma"/>
            <family val="2"/>
          </rPr>
          <t>Número de nacidos vivos/ total nacimientos x 100</t>
        </r>
      </text>
    </comment>
    <comment ref="I34" authorId="0" shapeId="0" xr:uid="{F09B6893-B1D8-4792-AEF4-3BFEBF2EF136}">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Ilka Gonzalez</author>
    <author>sns2</author>
  </authors>
  <commentList>
    <comment ref="D9" authorId="0" shapeId="0" xr:uid="{00000000-0006-0000-0100-00000100000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9" authorId="1" shapeId="0" xr:uid="{00000000-0006-0000-0100-000002000000}">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Elisa Caba</author>
  </authors>
  <commentList>
    <comment ref="A258" authorId="0" shapeId="0" xr:uid="{00000000-0006-0000-0600-000001000000}">
      <text>
        <r>
          <rPr>
            <b/>
            <sz val="9"/>
            <color indexed="81"/>
            <rFont val="Tahoma"/>
            <family val="2"/>
          </rPr>
          <t>Patricia Elisa Caba:</t>
        </r>
        <r>
          <rPr>
            <sz val="8"/>
            <color indexed="81"/>
            <rFont val="Tahoma"/>
            <family val="2"/>
          </rPr>
          <t xml:space="preserve">
Bloquear cuentas a CEAS</t>
        </r>
      </text>
    </comment>
  </commentList>
</comments>
</file>

<file path=xl/sharedStrings.xml><?xml version="1.0" encoding="utf-8"?>
<sst xmlns="http://schemas.openxmlformats.org/spreadsheetml/2006/main" count="5096" uniqueCount="1458">
  <si>
    <t>Plan Operativo Anual</t>
  </si>
  <si>
    <t>Servicio Nacional de Salud</t>
  </si>
  <si>
    <t>Dirección de Planificación y Desarrollo</t>
  </si>
  <si>
    <t>Programación Insumos por Producto Nivel Especializado</t>
  </si>
  <si>
    <t>Cibao Norte</t>
  </si>
  <si>
    <t>Cibao Sur</t>
  </si>
  <si>
    <t>Cibao Nordeste</t>
  </si>
  <si>
    <t>Cibao Noroeste</t>
  </si>
  <si>
    <t>Valdesia</t>
  </si>
  <si>
    <t>El Valle</t>
  </si>
  <si>
    <t>Enriquillo</t>
  </si>
  <si>
    <t>Yuma</t>
  </si>
  <si>
    <t>Higüamo</t>
  </si>
  <si>
    <t>Ozama</t>
  </si>
  <si>
    <t>Año</t>
  </si>
  <si>
    <t>Servicio Regional de Salud:</t>
  </si>
  <si>
    <t>CEAS</t>
  </si>
  <si>
    <t>Productos Terminales</t>
  </si>
  <si>
    <t>Unidad de Medida</t>
  </si>
  <si>
    <t>Meta Lograda Año 2023</t>
  </si>
  <si>
    <t>Meta Proyectada a Lograr Año 2024</t>
  </si>
  <si>
    <t>Meta Proyectada Año 2025</t>
  </si>
  <si>
    <t>Programación Trimestral</t>
  </si>
  <si>
    <t>Meta Lograda actual periodo                 Año 2024</t>
  </si>
  <si>
    <t>1er. Trimestre</t>
  </si>
  <si>
    <t>2do. Trimestre</t>
  </si>
  <si>
    <t>3er. Trimestre</t>
  </si>
  <si>
    <t>4to. Trimestre</t>
  </si>
  <si>
    <t>Servicio de Consulta Externa</t>
  </si>
  <si>
    <t>Consultas</t>
  </si>
  <si>
    <t>Primera Vez</t>
  </si>
  <si>
    <t>Subsecuente</t>
  </si>
  <si>
    <t>Servicio de Emergencia</t>
  </si>
  <si>
    <t>Emergencias</t>
  </si>
  <si>
    <t>Servicio Hospitalización</t>
  </si>
  <si>
    <t>Egresos</t>
  </si>
  <si>
    <t>Medicina General</t>
  </si>
  <si>
    <t>Cirugia General</t>
  </si>
  <si>
    <t>Ginecología</t>
  </si>
  <si>
    <t>Obstetricia</t>
  </si>
  <si>
    <t>Pediatria</t>
  </si>
  <si>
    <t>Cardiologia</t>
  </si>
  <si>
    <t>Gastroenterologia</t>
  </si>
  <si>
    <t>Endocrinologia</t>
  </si>
  <si>
    <t>Medicina Interna</t>
  </si>
  <si>
    <t>Ortopedia</t>
  </si>
  <si>
    <t>Neumología</t>
  </si>
  <si>
    <t>Cardiología</t>
  </si>
  <si>
    <t>Cuidados Intensivos</t>
  </si>
  <si>
    <t>Otros</t>
  </si>
  <si>
    <t>Servicios de Apoyo Diagnóstico</t>
  </si>
  <si>
    <t>Análisis de Laboratorio</t>
  </si>
  <si>
    <t>Pruebas</t>
  </si>
  <si>
    <t>Servicio de Imágenes</t>
  </si>
  <si>
    <t>Imágenes</t>
  </si>
  <si>
    <t>Indicadores de Producción</t>
  </si>
  <si>
    <t>Años</t>
  </si>
  <si>
    <t>Camas Disponibles</t>
  </si>
  <si>
    <t>Egresos Hospitalarios</t>
  </si>
  <si>
    <t>Día Cama Disponibles</t>
  </si>
  <si>
    <t>Dias Pacientes</t>
  </si>
  <si>
    <t>Promedio Días Estada</t>
  </si>
  <si>
    <t>Porcentaje Ocupacional</t>
  </si>
  <si>
    <t>Porcentaje nacidos vivos</t>
  </si>
  <si>
    <t>Porcentaje de cesárea</t>
  </si>
  <si>
    <t>Anticipo Financiero</t>
  </si>
  <si>
    <t>Programación de actividades</t>
  </si>
  <si>
    <t>Nómina</t>
  </si>
  <si>
    <t>Venta Servicios</t>
  </si>
  <si>
    <t>Metropolitano, Ozama</t>
  </si>
  <si>
    <t>Recursos Externos</t>
  </si>
  <si>
    <t>CEAS: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</si>
  <si>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</si>
  <si>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</si>
  <si>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</si>
  <si>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</si>
  <si>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</si>
  <si>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</si>
  <si>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</si>
  <si>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</si>
  <si>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</si>
  <si>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</si>
  <si>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</si>
  <si>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</si>
  <si>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</si>
  <si>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</si>
  <si>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</si>
  <si>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</si>
  <si>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</si>
  <si>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</si>
  <si>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</si>
  <si>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</si>
  <si>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</si>
  <si>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Área Responsable</t>
  </si>
  <si>
    <t>Fortalecimiento de la Red Pública de Servicios de Salud con énfasis en el Primer Nivel de Atención</t>
  </si>
  <si>
    <t>1.1.1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</si>
  <si>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 xml:space="preserve">1.1.1.1 Mejora del suministro y abastecimiento de medicamentos </t>
  </si>
  <si>
    <t>1.1.1.1.01</t>
  </si>
  <si>
    <t>Reunión Comité Farmaco Terapeutico (CFT) Hospitalario y promoción del uso racional de los medicamentos</t>
  </si>
  <si>
    <t>Listado de participación</t>
  </si>
  <si>
    <t>Minuta</t>
  </si>
  <si>
    <t>Fotos</t>
  </si>
  <si>
    <t>Medicamentos e Insumos</t>
  </si>
  <si>
    <t>1.1.1.2  Ampliación y mejora de la provisión de servicios de apoyo diagnóstico  y laboratorio</t>
  </si>
  <si>
    <t>1.1.1.2.01</t>
  </si>
  <si>
    <t>Supervisión para verificación de stock de insumos</t>
  </si>
  <si>
    <t>Informe</t>
  </si>
  <si>
    <t>Laboratorio e Imágenes</t>
  </si>
  <si>
    <t>1.1.1.2.02</t>
  </si>
  <si>
    <t>Conformación y/o actualización de  clubes de donantes de sangre en EES</t>
  </si>
  <si>
    <t>Acta de conformación</t>
  </si>
  <si>
    <t>1.1.1.2.03</t>
  </si>
  <si>
    <t>Realización la ruta de recolección de las muestras</t>
  </si>
  <si>
    <t>Hoja de ruta y formulario de envío muestras</t>
  </si>
  <si>
    <t>1.1.1.2.04</t>
  </si>
  <si>
    <t>Digitalización de las pruebas y resultados</t>
  </si>
  <si>
    <t>Reporte</t>
  </si>
  <si>
    <t>1.1.1.2.05</t>
  </si>
  <si>
    <t>Cumplimiento acuerdo establecido/ reunión de seguimiento al plan</t>
  </si>
  <si>
    <t>Plan</t>
  </si>
  <si>
    <t>1.1.1.2.06</t>
  </si>
  <si>
    <t>Implementación de ampliación cartera de servicios de acuerdo a complejidad</t>
  </si>
  <si>
    <t>Infolab</t>
  </si>
  <si>
    <t>1.1.1.2.07</t>
  </si>
  <si>
    <t>Mantenimiento a los equipos  y calibración</t>
  </si>
  <si>
    <t>1.1.1.2.08</t>
  </si>
  <si>
    <t>Reunion con DPS para cordinar entrega insumos/ Participación evaluación externa calidad</t>
  </si>
  <si>
    <t>Reporte de calidad</t>
  </si>
  <si>
    <t>1.1.1.2.09</t>
  </si>
  <si>
    <t>Envío mensual del Infolab</t>
  </si>
  <si>
    <t>Captura de correo enviado a DLI</t>
  </si>
  <si>
    <t>1.1.1.2.10</t>
  </si>
  <si>
    <t>Conformacion y/o actualizacion de de comité de medicina transfucional en EES</t>
  </si>
  <si>
    <t>1.1.2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</si>
  <si>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1.1.2.1 Operaciones de emergencias y gestión de riesgos</t>
  </si>
  <si>
    <t>1.1.2.1.06</t>
  </si>
  <si>
    <t>Elaboración y/o actualización de los Planes de Emergencias y Desastres Hospitalarios</t>
  </si>
  <si>
    <t>En digital</t>
  </si>
  <si>
    <t>1.1.2.1.07</t>
  </si>
  <si>
    <t>Reunion del comité de emergencias para socializacion del plan Hospitalarios  Emergencias de salud publica y desastres naturales con el personal del hospital.</t>
  </si>
  <si>
    <t>1.1.2.1.08</t>
  </si>
  <si>
    <t>Simulacro para probar la funcionabilidad de los  Planes de  Emergencias y Desastres Hospitalarios.</t>
  </si>
  <si>
    <t>1.1.2.1.09</t>
  </si>
  <si>
    <t xml:space="preserve">Reunión con el Comite Hospitalario de Emergencias y Desastres para preparar el Operativo de Navidad y Año Nuevo comité de emergencias </t>
  </si>
  <si>
    <t>1.1.2.1.10</t>
  </si>
  <si>
    <t>Reunión con el Comite Hospitalario de Emergencias y Desastres para preparar el Operativo de Semana Santa comité de emergencias</t>
  </si>
  <si>
    <t>1.1.2.1.11</t>
  </si>
  <si>
    <t>Reunión con el Comite Hospitalario de Emergencias y Desastres para respuesta a Temporada Ciclonica y Eventos Hidrometeorologicos comité de emergencias</t>
  </si>
  <si>
    <t xml:space="preserve">1.1.2.2 Programa de Fortalecimiento del  Nivel Especializado </t>
  </si>
  <si>
    <t>1.1.2.2.01</t>
  </si>
  <si>
    <t>Análisis del comportamiento de las objeciones médicas y administrativas</t>
  </si>
  <si>
    <t>Subdirección</t>
  </si>
  <si>
    <t>1.1.2.2.02</t>
  </si>
  <si>
    <t xml:space="preserve">Elaboración de los planes de mejora para la disminucion de las objeciones médicas, administrativas y el incremento de la facturación </t>
  </si>
  <si>
    <t>1.1.2.2.03</t>
  </si>
  <si>
    <t>Implementación de los planes de mejora para la disminución de las objeciones médicas, administrativas y el incremento de la facturación de los CEAS.</t>
  </si>
  <si>
    <t>1.1.2.2.04</t>
  </si>
  <si>
    <t>Realizar matriz de las ARS contratadas en el centro de salud</t>
  </si>
  <si>
    <t>Matriz de ARS contratadas</t>
  </si>
  <si>
    <t>1.1.2.2.05</t>
  </si>
  <si>
    <t>Implementación del proceso de Prefactura en centros priorizados.</t>
  </si>
  <si>
    <t>Infome</t>
  </si>
  <si>
    <t>1.1.3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</si>
  <si>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1.1.3.1 Aumento de la provisión de servicios de salud sexual y reproductiva en la Red SNS</t>
  </si>
  <si>
    <t>1.1.3.1.06</t>
  </si>
  <si>
    <t>Seguimiento al uso y correcto llenado de la Historia Clinica Perinatal en  los CEAS de SRS Norcentral, Nordeste y Este.</t>
  </si>
  <si>
    <t>Materno-Neonatal</t>
  </si>
  <si>
    <t>1.2.2 Garantizada la atención integral con calidad y oportunidad, mediante la coordinación clínica y asistencial de los servicios de salud</t>
  </si>
  <si>
    <t>1.2.2.1 Articulación de la Red SNS</t>
  </si>
  <si>
    <t>1.2.2.1.01</t>
  </si>
  <si>
    <t>Registro de las referencias y contrareferencias de la Red.</t>
  </si>
  <si>
    <t>Atención a los Usuarios</t>
  </si>
  <si>
    <t>1.2.3 Gestión integrada y articulada de las redes públicas de servicios de salud, con actores involucrados en la organización, gestión y atención de servicios de salud con enfoque y participación intra e intersectorial y participación social y de comités de salud, que promueva un ambiente favorable para la cobertura y acceso a los servicios de salud</t>
  </si>
  <si>
    <t>1.2.3.1 Comités de Salud Hospitalarios (priorizados según Reglamento Hospitalario 434-07)</t>
  </si>
  <si>
    <t>1.2.3.1.01</t>
  </si>
  <si>
    <t>Sesiones de los comités hospitalarios</t>
  </si>
  <si>
    <t>Subdirector Médico</t>
  </si>
  <si>
    <t>1.2.3.1.02</t>
  </si>
  <si>
    <t>Conformación de los comité Hospitalarios</t>
  </si>
  <si>
    <t>Actas de conformación</t>
  </si>
  <si>
    <t>Se actualizan los comités si se inactivan (por mas d eun año sin sesionar) o por cambios de miembros</t>
  </si>
  <si>
    <t>Sostenibilidad y Eficiencia de los Recursos</t>
  </si>
  <si>
    <t>1.2.5 Aumentada la eficacia, eficiencia y equidad de la prestación de los servicios de salud a través de la reorganización y transformación de las estructuras de redes de servicios</t>
  </si>
  <si>
    <t>1.2.5.1 Metodología de la Gestión Productiva</t>
  </si>
  <si>
    <t>1.2.5.1.01</t>
  </si>
  <si>
    <t>Revisión y validación de los autodiagnósticos realizados por hospitales piloto para la implementación de MGPSS</t>
  </si>
  <si>
    <t>1.2.5.1.02</t>
  </si>
  <si>
    <t>Seguimiento a la elaboración y ejecución de los planes de mejora de la MGPSS en los centros priorizados del SRS</t>
  </si>
  <si>
    <t>1.2.5.1.03</t>
  </si>
  <si>
    <t>Seguimiento a la ejecucion de los  planes de mejora de la MGPSS</t>
  </si>
  <si>
    <t>1.3.3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</si>
  <si>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1.3.3.1 Gestión de la Experiencia del Paciente</t>
  </si>
  <si>
    <t>1.3.3.1.01</t>
  </si>
  <si>
    <t>Aplicación de encuestas de satisfacción de usuarios acorde a cuota establecida mensualmente</t>
  </si>
  <si>
    <t>Aplica para los establecimientos que están activos en la plataforma.</t>
  </si>
  <si>
    <t>1.3.3.1.02</t>
  </si>
  <si>
    <t>Generación de reporte de nivel de satisfacción de usuarios</t>
  </si>
  <si>
    <t xml:space="preserve">El reporte debe presentar el promedio del nivel de satisfacción logrado por trimestre.
</t>
  </si>
  <si>
    <t>1.3.3.1.03</t>
  </si>
  <si>
    <t>Elaboración del plan de mejora de la experiencia del paciente</t>
  </si>
  <si>
    <t xml:space="preserve">En concordancia con los hallazgos reportados en las supervisiones del nivel central y regional, asi como de los grupos focales, encuestas de satisfacción, QDRS.
</t>
  </si>
  <si>
    <t>1.3.3.1.04</t>
  </si>
  <si>
    <t>Seguimiento a la implementación del plan de mejora de la experiencia del paciente</t>
  </si>
  <si>
    <t xml:space="preserve">Reporte de cumplimiento de acciones incluidas en el plan de mejora de la experiencia del paciente
</t>
  </si>
  <si>
    <t>1.3.3.1.05</t>
  </si>
  <si>
    <t>Gestión de los buzones de sugerencias (QDRS)</t>
  </si>
  <si>
    <t>1.3.3.2 Continuidad implementacion de la Politica de estandar de los cuidados de enfemeria como indicadores de calidad</t>
  </si>
  <si>
    <t>1.3.3.2.02</t>
  </si>
  <si>
    <t>Implementación de los instrumentos de expediente clinico y su aplicación para la mejora en la calidad de los cuidados por encargadas regionales de enfermería</t>
  </si>
  <si>
    <t>Enfermería</t>
  </si>
  <si>
    <t>1.3.3.2.03</t>
  </si>
  <si>
    <t>Monitoreo de los cuidados que ofrece el personal de enfermería a los usuarios en los EES de la red publica en el ambito ambulatorio y hospitalario</t>
  </si>
  <si>
    <t>Formulario de supervisión</t>
  </si>
  <si>
    <t>1.3.3.2.04</t>
  </si>
  <si>
    <t>Aplicación del estandar Prevención y control de infecciones asociadas a la atención de salud. (IAAS) Por el personal de enfermería</t>
  </si>
  <si>
    <t>Formulario</t>
  </si>
  <si>
    <t>1.3.4 Fortalecida la calidad de la atención en salud como resultado del seguimiento a los aspectos técnicos y no técnicos de la atención, que disminuya el riesgo de la seguridad del paciente y de los resultados esperados de salud</t>
  </si>
  <si>
    <t>1.3.4.1 Monitoreo de la Calidad en los Servicios de Salud</t>
  </si>
  <si>
    <t>1.3.4.1.01</t>
  </si>
  <si>
    <t>Autoevaluación para cumplimiento del Sismap Salud</t>
  </si>
  <si>
    <t xml:space="preserve">Formularios y  sustentos de cada ítem del formulario de autoevaluación del comité.
</t>
  </si>
  <si>
    <t>Calidad de los Servicios de Salud</t>
  </si>
  <si>
    <t>1.3.4.1.02</t>
  </si>
  <si>
    <t>Ejecución del Plan de Monitoreo Mensual de Expedientes en Adherencia a Protocolos, Guías de Atención y Otras Normativas del MSP</t>
  </si>
  <si>
    <t>Solo aplica para CEAS que no estén en remozamiento/remoción y ofrezcan el servicio a monitorear. El monitoreo se ejecutará de la siguiente manera:
Enero-Marzo: morbilidades maternas y neonatales.
Mayo-Julio: morbilidades pediátricas y de salud pública.
Septiembre-Noviembre: completitud de expedientes y seguridad en cirugía</t>
  </si>
  <si>
    <t>1.3.4.1.03</t>
  </si>
  <si>
    <t>Elaboración del Reporte de Monitoreo de Expedientes en Adherencia a Protocolos, Guías de Atención y Otras Normativas del MSP</t>
  </si>
  <si>
    <t xml:space="preserve">"Solo aplica para CEAS que no estén en remozamiento/remoción y ofrezcan el servicio a monitorear. El reporte cuatrimestral se realizará de la siguiente manera:
ABRIL: morbilidades maternas y neonatales 
AGOSTO: morbilidades pediátricas y de salud pública
DICIEMBRE: completitud de expedientes y seguridad en cirugía"
</t>
  </si>
  <si>
    <t>1.3.4.1.04</t>
  </si>
  <si>
    <t>Elaboración del Plan de Mejora de Calidad de Servicios (Monitoreados y/o Supervisados por Calidad en los Servicios)</t>
  </si>
  <si>
    <t xml:space="preserve">"Aplica para todos los CEAS con monitoreo interno o externo, así como aquellos que fueron supervisados por la regional o sede central.
En concordancia con los hallazgos reportados en los monitoreos y/o las supervisiones."
</t>
  </si>
  <si>
    <t>1.3.4.1.05</t>
  </si>
  <si>
    <t>Seguimiento a la Implementación del Plan de Mejora de Calidad de Servicios (Monitoreados y/o Supervisados por Calidad en los Servicios)</t>
  </si>
  <si>
    <t xml:space="preserve">En concordancia con los hallazgos reportados en los monitoreos y/o las supervisiones.
</t>
  </si>
  <si>
    <t>1.3.4.2 Prevención y Control del Riesgo Biológico</t>
  </si>
  <si>
    <t>1.3.4.2.01</t>
  </si>
  <si>
    <t>Reuniones Ordinarias de los siguientes Comités: 
* Comité de Prevención y Control de Infecciones Asociadas a la Atención (IAAS)
* Comité de Bioseguridad
* Comité Ambiental de Higiene y Desechos Hospitalarios</t>
  </si>
  <si>
    <t>Bioseguridad</t>
  </si>
  <si>
    <t>1.3.4.2.02</t>
  </si>
  <si>
    <t>Autoevaluación de los procesos de Bioseguridad, Control de Infecciones e Higiene y Desechos Hospitalarios</t>
  </si>
  <si>
    <t>1.3.4.2.03</t>
  </si>
  <si>
    <t>Elaboración del Plan de Mejora de Bioseguridad, Control de Infecciones e Higiene y Desechos Hospitalarios</t>
  </si>
  <si>
    <t>1.3.4.2.04</t>
  </si>
  <si>
    <t>Seguimiento a la Implementación del Plan de Mejora de Bioseguridad, Control de Infecciones e Higiene y Desechos Hospitalarios</t>
  </si>
  <si>
    <t>1.3.4.2.05</t>
  </si>
  <si>
    <t>Elaboración de los planes de mejora a partir de los resultados de evaluacion de procesos de bioseguridad hospitalaria</t>
  </si>
  <si>
    <t>Centros Hospitalarios</t>
  </si>
  <si>
    <t>1.3.4.2.06</t>
  </si>
  <si>
    <t>Notificación oportuna de las enfermedades bajo vigilancia epidemiológica</t>
  </si>
  <si>
    <t>1.3.4.3 Seguimiento a la Habilitación de los Servicios de Salud</t>
  </si>
  <si>
    <t>1.3.4.3.01</t>
  </si>
  <si>
    <t>Ejecución de las Autoinspecciones de Habilitación en los servicios</t>
  </si>
  <si>
    <t>1.3.4.3.02</t>
  </si>
  <si>
    <t>Priorización de mejoras para la habilitación de los Servicios de Salud, incluyendo no conformidades del MSP</t>
  </si>
  <si>
    <t>1.3.4.3.03</t>
  </si>
  <si>
    <t>Seguimiento a la implementación de las mejoras priorizadas de habilitación</t>
  </si>
  <si>
    <t>Desarrollo de Recursos Humanos en Salud</t>
  </si>
  <si>
    <t>2.1.1 Incrementada las competencias y resolutividad de los colaboradores, de acuerdo a la complejidad de sus funciones, las necesidades de salud de la población y los compromisos del sector</t>
  </si>
  <si>
    <t>2.1.1.1 Programa Cuidados de enfermería en plataforma de capacitación</t>
  </si>
  <si>
    <t>2.1.1.1.01</t>
  </si>
  <si>
    <t>Capacitación Estandar Proceso de Atención de Enfermería en el ámbito ambulatorio y hospitalario</t>
  </si>
  <si>
    <t>Agenda</t>
  </si>
  <si>
    <t>2.1.1.1.02</t>
  </si>
  <si>
    <t>Capacitaciones de Liderazgo y Gestión por las encargadas regionales de enfermería en los EES</t>
  </si>
  <si>
    <t>2.1.1  Incrementada las competencias y resolutividad de los colaboradores, de acuerdo a la complejidad de sus funciones, las necesidades de salud de la población y los compromisos del sector</t>
  </si>
  <si>
    <t>2.1.1.2 Programas de desarrollo de competencias técnicas y habilidades blandas.</t>
  </si>
  <si>
    <t>2.1.1.2.01</t>
  </si>
  <si>
    <t>Ejecución Plan de Capacitación -2025.</t>
  </si>
  <si>
    <t>Plan Capacitación 2025</t>
  </si>
  <si>
    <t>Captura correo enviado a la Oficina regional</t>
  </si>
  <si>
    <t>1- El informe trimestral se realiza en el formulario estandarizado por el INAP. 2-Adicional presentar listados de asistencia y plan de capacitación 2025.</t>
  </si>
  <si>
    <t>Recursos Humanos</t>
  </si>
  <si>
    <t>2.1.1.2.02</t>
  </si>
  <si>
    <t>Detección necesidades capacitación por departamento CEAS -Plan 2026.</t>
  </si>
  <si>
    <t>Formulario estandarizado para DNC.</t>
  </si>
  <si>
    <t>Presentar formulario por departamento, de acuerdo a la estructura organizativa de cada dependencia.</t>
  </si>
  <si>
    <t>2.1.1.2.03</t>
  </si>
  <si>
    <t>Elaboración del Plan de Capacitación CEASS-2026.</t>
  </si>
  <si>
    <t>Plan de Capacitación 2026.</t>
  </si>
  <si>
    <t>Realizar plan de capacitación en formulario estándarizado por el INAP.</t>
  </si>
  <si>
    <t>2.1.1.3 Evaluación del desempeño laboral.</t>
  </si>
  <si>
    <t>2.1.1.3.01</t>
  </si>
  <si>
    <t>Revisión acuerdos de desempeño CEAS y  Primer Nivel de Atención.</t>
  </si>
  <si>
    <t>Minuta de revisión de acuerdos de desempeño por áreas</t>
  </si>
  <si>
    <t>Utilizar guía de revisión remitida por SNS.</t>
  </si>
  <si>
    <t>2.1.1.3.02</t>
  </si>
  <si>
    <t>Evaluación del desempeño laboral 2024.</t>
  </si>
  <si>
    <t>Matriz para reportar resultados de evaluación del desempeño laboral 2024.</t>
  </si>
  <si>
    <t>2.1.1.3.03</t>
  </si>
  <si>
    <t>Consolidado de resultados de acuerdos del desempeño laboral  2025.</t>
  </si>
  <si>
    <t>Matriz para reportar acuerdos del desempeño laboral 2025</t>
  </si>
  <si>
    <t xml:space="preserve">2.2.2  Desarrollados e implementados los aspectos de gestión relacionados con seguridad y salud en el trabajo </t>
  </si>
  <si>
    <t xml:space="preserve">2.2.2.1 Implementados los aspectos  de gestión relacionados con seguridad y salud en el trabajo. </t>
  </si>
  <si>
    <t>2.2.2.1.01</t>
  </si>
  <si>
    <t>Implementación del Sistema de Seguridad y Salud en la Administración Pública (SISTAP).</t>
  </si>
  <si>
    <t>Informes</t>
  </si>
  <si>
    <t>2.2.2.1.02</t>
  </si>
  <si>
    <t xml:space="preserve">Evaluación, seguimiento del personal con licencias recurrentes y los enviados a auditoria médica . </t>
  </si>
  <si>
    <t xml:space="preserve">Informe de evaluación, seguimiento del personal con licencias recurrentes y los enviados a auditoria médica . </t>
  </si>
  <si>
    <t>2.2.2.1.03</t>
  </si>
  <si>
    <t xml:space="preserve">Seguimiento e investigación de accidentes y enfermedades laborales. </t>
  </si>
  <si>
    <t>2.2.2.1.04</t>
  </si>
  <si>
    <t>Gestión de subsidios por enfermedad común.</t>
  </si>
  <si>
    <t xml:space="preserve">
Matriz, reporte del registro  SISALRIL. 
</t>
  </si>
  <si>
    <t>2.3.1  Reducida las disparidades en la disponibilidad de personal de salud en los diferentes niveles de atención</t>
  </si>
  <si>
    <t xml:space="preserve">2.3.1.1 Levantamiento de necesidades de personal para cubrir vacantes actuales y nuevos recursos. </t>
  </si>
  <si>
    <t>2.3.1.1.01</t>
  </si>
  <si>
    <t xml:space="preserve">Reporte  trimestral de la dotación de acuerdo a las estructuras aprobadas del establecimientos. </t>
  </si>
  <si>
    <t>Reporte consolidado (fisico y digital en formato de Excel)</t>
  </si>
  <si>
    <t>2.3.1.1.02</t>
  </si>
  <si>
    <t xml:space="preserve"> Validación de estatus de los perfiles de los colaboradores activos en nómina.</t>
  </si>
  <si>
    <t>Listados de participantes
Reporte trimestral (Físico y digital en formato de Excel).</t>
  </si>
  <si>
    <t>Incremento de la Participación Comunitaria</t>
  </si>
  <si>
    <t>3.1.1 Fortalecida la gestión institucional y productiva mediante la mejora de la transparencia, efectividad de la administración de recursos y servicios.</t>
  </si>
  <si>
    <t>3.1.1.1 Transparencia de la Gestión y Participación Ciudadana</t>
  </si>
  <si>
    <t>3.1.1.1.01</t>
  </si>
  <si>
    <t>Actualización del portal de transparencia</t>
  </si>
  <si>
    <t>Captura de imágenes</t>
  </si>
  <si>
    <t xml:space="preserve">Válido para las que tengan crecienciales de acceso al Portal de Transparencia. </t>
  </si>
  <si>
    <t>OAI</t>
  </si>
  <si>
    <t>3.1.1.1.02</t>
  </si>
  <si>
    <t>Levantamiento de las necesidades de la OAI</t>
  </si>
  <si>
    <t>3.1.1.1.03</t>
  </si>
  <si>
    <t>Capacitación en la Ley 200-04 y la Resolución No. 002-21de la Dirección General de Etica e Integridad Gubernamental</t>
  </si>
  <si>
    <t>3.1.1.1.04</t>
  </si>
  <si>
    <t>Capacitación en el Sistema Nacional de Atención Ciudadana 311</t>
  </si>
  <si>
    <t>3.1.1.1.05</t>
  </si>
  <si>
    <t>Capacitación sobre declaración jurada de bienes, dirigida al personal que le corresponda pesentarla</t>
  </si>
  <si>
    <t>3.1.1.1.06</t>
  </si>
  <si>
    <t xml:space="preserve">Capacitación en la Ley No. 172-13 sobre Proteccion de Datos </t>
  </si>
  <si>
    <t>3.1.1.1.07</t>
  </si>
  <si>
    <t xml:space="preserve">Creación y/o socialización de la Matriz de Responsabilidad  </t>
  </si>
  <si>
    <t>Matriz de responsabilidad</t>
  </si>
  <si>
    <t>3.1.1.1.08</t>
  </si>
  <si>
    <t>Creación y/ o actualización de la Resolución de Información Clasificada (si aplica)</t>
  </si>
  <si>
    <t>Resolución</t>
  </si>
  <si>
    <t>3.1.1.2 Fortalecimiento de la Fiscalización y de la evaluación del control interno</t>
  </si>
  <si>
    <t>3.1.1.2.01</t>
  </si>
  <si>
    <t>Rendir oportunamente las  cuentas de anticipos financieros  para su  regulación  en el período</t>
  </si>
  <si>
    <t>Control y Fiscalización</t>
  </si>
  <si>
    <t>3.1.1.2.02</t>
  </si>
  <si>
    <t>Asegurar el reporte oportuno de facturación eficiente de ingresos por las diferentes fuentes de financiamiento.</t>
  </si>
  <si>
    <t>3.1.1.2.03</t>
  </si>
  <si>
    <t>Rendir oportunamente  las informaciones concernientes a los indicadores de ingreso, facturación. nómina, deuda e ingresos de odontología</t>
  </si>
  <si>
    <t>3.1.1.2.04</t>
  </si>
  <si>
    <t>Reportar oportunamente las informaciones financieras que alimentan el sistema de indicadores, fundamentas en el registro sistemático de las transacciones sosteniendo la calidad del dato.</t>
  </si>
  <si>
    <t>3.1.1.2.05</t>
  </si>
  <si>
    <t>Reportar la ejecución presupuestaria consolidada de ingresos y egresos proveniente de las diferentes fuentes de financiamiento.</t>
  </si>
  <si>
    <t>3.1.1.2.06</t>
  </si>
  <si>
    <t>Cargar oportunamente las informaciones financieras cumpliendo con los criterios de calidad dispuestos por las normativas para que estén disponible a la ciudadanía.</t>
  </si>
  <si>
    <t>3.1.1.2.07</t>
  </si>
  <si>
    <t>Realizar el cierre de las operaciones del año fiscal de acuerdo con las normativas emitidas por la DIGECOG.</t>
  </si>
  <si>
    <t>3.1.1.2.08</t>
  </si>
  <si>
    <t>Elaboración de los Estados Financieros y sus anexos</t>
  </si>
  <si>
    <t>Estados Financieros (Registro Digital)</t>
  </si>
  <si>
    <t>Financiero</t>
  </si>
  <si>
    <t>3.1.1.2.09</t>
  </si>
  <si>
    <t xml:space="preserve">Reporte de ejecución Metas Físicas y Financieras 2025 en el SIGEF </t>
  </si>
  <si>
    <t>Planificación y Desarrollo</t>
  </si>
  <si>
    <t>3.1.1.3 Fortalecimiento del Sistema de Administración de Bienes</t>
  </si>
  <si>
    <t>3.2.1.3.01</t>
  </si>
  <si>
    <t>Actualización de inventarios Sede</t>
  </si>
  <si>
    <t>Registro Digital</t>
  </si>
  <si>
    <t>Administrativo</t>
  </si>
  <si>
    <t>3.2.1 Mejorada la sostenibilidad financiera del SNS mediante el control de gastos, saneamiento de las deudas e incremento de las distintas fuentes de financiamiento con el fin de garantizar la prestación de servicios en salud con oportunidad y eficiencia</t>
  </si>
  <si>
    <t>3.2.1.1  Ejecución de los procesos de compra en tiempo oportuno</t>
  </si>
  <si>
    <t>3.2.1.1.01</t>
  </si>
  <si>
    <t>Codificación y carga PACC 2026</t>
  </si>
  <si>
    <t>3.2.1.1.02</t>
  </si>
  <si>
    <t xml:space="preserve">Seguimiento al comportamiento del SISCOMPRA </t>
  </si>
  <si>
    <t>3.2.1.1.03</t>
  </si>
  <si>
    <t>Consolidación y validación de la plantilla SNCC F053 para el Plan Anual de Compras y Contrataciones</t>
  </si>
  <si>
    <t>Matriz de consolidación PACC</t>
  </si>
  <si>
    <t>Interinstitucionalidad y Coordinación Intersectorial</t>
  </si>
  <si>
    <t>3.3.1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</si>
  <si>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3.3.1.1 Implementación del Manual de Señalética e Identidad de la Red SNS (Comunicación estratégica y posicionamiento institucional).</t>
  </si>
  <si>
    <t>3.3.1.1.02</t>
  </si>
  <si>
    <t>Cumplimiento de la identidad institucional EES. (para el Programa Desempeño SNS).</t>
  </si>
  <si>
    <t>3.3.1.2 Despliegue Plan Interconexión Red Pública de Servicios de Salud (Educación en Salud)</t>
  </si>
  <si>
    <t>3.3.1.2.01</t>
  </si>
  <si>
    <t xml:space="preserve">Implementación Plan Interconexión Red Pública de Servicios de Salud (Educación en Salud)
</t>
  </si>
  <si>
    <t>Comunicaciones</t>
  </si>
  <si>
    <t>3.3.1.3 Despliegue Plan de Gestión Ambiental / Responsabilidad Social Institucional</t>
  </si>
  <si>
    <t>3.3.1.4.01</t>
  </si>
  <si>
    <t>Campaña de promoción del consumo de energía y eficiencia energética (interna / externa).</t>
  </si>
  <si>
    <t>Publicaciones en medios sociales/correo interno</t>
  </si>
  <si>
    <t>3.3.1.4.02</t>
  </si>
  <si>
    <t>Campaña para promuever reducción y  uso eficiente del agua (interna / externa).</t>
  </si>
  <si>
    <t>3.3.1.4.03</t>
  </si>
  <si>
    <t>Taller coordinado con la DCOM-SNS: Sensibilización en la Gestión de residuos peligrosos (para Hospitales / SRS).</t>
  </si>
  <si>
    <t>3.3.1.4.04</t>
  </si>
  <si>
    <t>Jornada ambiental (reforestación / limpieza de costas/otras) coordinada con instituciones públicas, privada y ONGs.</t>
  </si>
  <si>
    <t>Publicaciones en medios sociales/fotos</t>
  </si>
  <si>
    <t xml:space="preserve">3.4.1 Fomentadas las alianzas nacionales e internacionales para captación y optimización de recursos que favorezcan el fortalecimiento y calidad de los servicios </t>
  </si>
  <si>
    <t>3.4.1.1 Levantamiento de Necesidades de Cooperación no Reembolsable</t>
  </si>
  <si>
    <t>3.4.1.1.01</t>
  </si>
  <si>
    <t>Llenado y envío del formulario de levantamiento de necesidades de cooperación no reembolsable a la ORS</t>
  </si>
  <si>
    <t>Matriz de cooperación y captura de correo enviado. Deben enviar a las ORS la versión final firmada y escaneada, junto con la versión editable.</t>
  </si>
  <si>
    <t>Desarrollo y gestión de los Sistemas de Información en Salud</t>
  </si>
  <si>
    <t>3.5.1 Fortalecido el desarrollo y uso de tecnologías y sistemas de información para mejorar la calidad y eficiencia de la gestión operativa</t>
  </si>
  <si>
    <t>3.5.1.1 Mejora de la infraestructura tecnológica de la Red SNS</t>
  </si>
  <si>
    <t>3.5.1.1.01</t>
  </si>
  <si>
    <t xml:space="preserve">Actualización y manteniemiento de portales web  </t>
  </si>
  <si>
    <t> </t>
  </si>
  <si>
    <t>Tecnología</t>
  </si>
  <si>
    <t>3.5.1.1.02</t>
  </si>
  <si>
    <t xml:space="preserve">Soportes incidencias tecnológicas atendidas </t>
  </si>
  <si>
    <t>3.5.1.1.03</t>
  </si>
  <si>
    <t xml:space="preserve">Inventario de activos tecnológicos </t>
  </si>
  <si>
    <t>Matriz de inventario</t>
  </si>
  <si>
    <t>3.7.1 Fortalecida la capacidad institucional mediante la optimización de los procesos, empoderamiento del talento humano y articulación interna contribuyendo a la mejora continua de la gestión institucional</t>
  </si>
  <si>
    <t>3.7.1.1 Fortalecimiento del modelo de gestión y monitoreo de la calidad institucional</t>
  </si>
  <si>
    <t>3.7.1.1.01</t>
  </si>
  <si>
    <t>Implementación, renovación o actualización de CCC (Carta Compromiso al Ciudadano) según aplique</t>
  </si>
  <si>
    <t>Resolución aprobatoria</t>
  </si>
  <si>
    <t>3.7.1.1.02</t>
  </si>
  <si>
    <t>Seguimiento al cumplimiento de la CCC (Carta Compromiso al Ciudadano)</t>
  </si>
  <si>
    <t>3.7.1.1.03</t>
  </si>
  <si>
    <t>Elaboración/ actualización de autodiagnóstico CAF</t>
  </si>
  <si>
    <t>Guía de autodiagnóstico sector salud
Sistema afinado de puntuación
Informe de autodiagnóstico</t>
  </si>
  <si>
    <t>3.7.1.1.04</t>
  </si>
  <si>
    <t>Elaboración plan de mejora CAF próximo año</t>
  </si>
  <si>
    <t>3.7.1.1.05</t>
  </si>
  <si>
    <t>Informe de seguimiento a plan de mejora CAF año en curso</t>
  </si>
  <si>
    <t>3.7.1.1.06</t>
  </si>
  <si>
    <t>Firma de acuerdo de evaluación de desempeño institucional (EDI) solo aplica si hay cambio de autoridad</t>
  </si>
  <si>
    <t>Acuerdo EDI</t>
  </si>
  <si>
    <t>3.7.1.1.07</t>
  </si>
  <si>
    <t>Ejecución de las sesiones del comité de calidad del CEAS</t>
  </si>
  <si>
    <t>3.7.1.1.08</t>
  </si>
  <si>
    <t>Sesión de trabajo para elaboración de plan de mejora y contribuir al cumplimiento de los indicadores en SISMAP Salud y Programa de Desempeño SNS</t>
  </si>
  <si>
    <t>3.7.1.1.09</t>
  </si>
  <si>
    <t>Seguimiento al plan de mejora de los indicadores en SISMAP Salud y Programa de Desempeño SNS</t>
  </si>
  <si>
    <t>3.7.1.1.10</t>
  </si>
  <si>
    <t>Mesa interna para la revisión y ajuste del Plan Operativo Anual 2026</t>
  </si>
  <si>
    <t>3.7.1.1.11</t>
  </si>
  <si>
    <t>Elaboración de la memoria institucional 2025</t>
  </si>
  <si>
    <t>Memoria</t>
  </si>
  <si>
    <t>3.7.1.1.12</t>
  </si>
  <si>
    <t>Formulación del presupuesto 2026</t>
  </si>
  <si>
    <t>3.7.1.2 Despliegue nueva estructura organizativa Red SNS por nivel de complejidad</t>
  </si>
  <si>
    <t>3.7.1.2.01</t>
  </si>
  <si>
    <t>Cumplimiento del análisis y rediseño de estructura organizativa y manuales de funciones  coordinado por el MAP y Desarrollo Institucional SNS   aplica a quienes no tienen estructura y/o manual de funciones aprobadas)</t>
  </si>
  <si>
    <t>Mails seguimiento(DDI sede Central, MAP), Informe de estatus Resoluciones aprobadas (A partir del 2do. Trimestre)</t>
  </si>
  <si>
    <t>Resolución de estructura</t>
  </si>
  <si>
    <t>3.7.1.3 Identificación de buenas prácticas en función del Programa de Innovación para los EES</t>
  </si>
  <si>
    <t>3.7.1.3.01</t>
  </si>
  <si>
    <t>Identificación de buenas prácticas en función del Programa de Innovación para los EESS.</t>
  </si>
  <si>
    <t>Formulario de solicitud alimentación del portal con practica de mejora o solicitud para implementación de  mejora y/o Mail respuesta de carga al Portal Web e Informe de seguimiento de la practica en desarrollo o implementada (ùltimo trimestre)</t>
  </si>
  <si>
    <t>Formulario de postulación</t>
  </si>
  <si>
    <t>3.7.1.4 Ampliación del alcance del sistema de monitoreo</t>
  </si>
  <si>
    <t>3.7.1.4.01</t>
  </si>
  <si>
    <t>Autoevaluación POA 2025</t>
  </si>
  <si>
    <t>Matriz MEP</t>
  </si>
  <si>
    <t>3.7.1.4.02</t>
  </si>
  <si>
    <t>Socialización y elaboración de planes de mejora acorde a los hallazgos de los MEP</t>
  </si>
  <si>
    <t>Digitalización y Transformación Tecnológica</t>
  </si>
  <si>
    <t>Fortalecimiento de la Resiliencia del Sistema de Salud</t>
  </si>
  <si>
    <t>1.1.4 Garantizado el cierre de brecha según cartera de servicios y Modelo de Atención en términos de recursos, a través del adecuado financiamiento del PN con las metas de la Red Pública</t>
  </si>
  <si>
    <t>Fomento de la Salud Mental y Bienestar Psicosocial</t>
  </si>
  <si>
    <t xml:space="preserve">1.2.1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</si>
  <si>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Prevención y Control de Enfermedades No Transmisibles (ENT)</t>
  </si>
  <si>
    <t>Protocolo</t>
  </si>
  <si>
    <t>Manual</t>
  </si>
  <si>
    <t>Mejora de la Infraestructura de Salud</t>
  </si>
  <si>
    <t>1.2.4 Redes de servicios ofertando servicios de promoción de la salud y prevención de la enfermedad, acorde a sus carteras de servicios por nivel de atención</t>
  </si>
  <si>
    <t>Boletin</t>
  </si>
  <si>
    <t>1.3.1 Disminuida la morbi-mortalidad materna, neonatal e infantil, mediante el fortalecimiento y la integración de los servicios de salud antes de la concepción, durante el embarazo, el parto y los primeros años de vida, garantizando la calidad de la atención.</t>
  </si>
  <si>
    <t>1.3.2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</si>
  <si>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Hoja de supervisión</t>
  </si>
  <si>
    <t>Inventario</t>
  </si>
  <si>
    <t>Reglamento</t>
  </si>
  <si>
    <t>2.2.1 Personal trabaja bajo un clima de satisfacción, realización personal y sentido de pertenencia hacia la institución</t>
  </si>
  <si>
    <t>Encuesta</t>
  </si>
  <si>
    <t xml:space="preserve">2.2.2 Desarrollados e implementados los aspectos de gestión relacionados con seguridad y salud en el trabajo </t>
  </si>
  <si>
    <t>2.3.1 Reducida las disparidades en la disponibilidad de personal de salud en los diferentes niveles de atención</t>
  </si>
  <si>
    <t>Base de datos</t>
  </si>
  <si>
    <t>3.6.1 Readecuada la infraestructura física y dotación de equipamiento médico de los establecimientos de salud acorde al nivel de atención</t>
  </si>
  <si>
    <t>Venta de Servicios</t>
  </si>
  <si>
    <t>Programación de Insumos</t>
  </si>
  <si>
    <t>Donaciones</t>
  </si>
  <si>
    <t>ID_Dependendencia</t>
  </si>
  <si>
    <t>POA</t>
  </si>
  <si>
    <t>SRS</t>
  </si>
  <si>
    <t>AREA</t>
  </si>
  <si>
    <t>TIPO</t>
  </si>
  <si>
    <t>Código_Actividad</t>
  </si>
  <si>
    <t>Insumos</t>
  </si>
  <si>
    <t>Cantidad de Insumos</t>
  </si>
  <si>
    <t>Precio Unitario</t>
  </si>
  <si>
    <t>Valor Total</t>
  </si>
  <si>
    <t>Código Presupuestario</t>
  </si>
  <si>
    <t>Fuente de Financiamiento</t>
  </si>
  <si>
    <t>SISTEMA DE TURNOS</t>
  </si>
  <si>
    <t>UD</t>
  </si>
  <si>
    <t xml:space="preserve">LINEA GRAFICA </t>
  </si>
  <si>
    <t xml:space="preserve">SEÑALIZACION RUTA DE EVACUACION </t>
  </si>
  <si>
    <t>Estimación de Ingresos</t>
  </si>
  <si>
    <t>Grupo</t>
  </si>
  <si>
    <t>Subgrupo</t>
  </si>
  <si>
    <t>Cuenta</t>
  </si>
  <si>
    <t>Auxiliar</t>
  </si>
  <si>
    <t>Descripción Ingresos por Cuenta</t>
  </si>
  <si>
    <t>Valor RD$</t>
  </si>
  <si>
    <t>%</t>
  </si>
  <si>
    <t>Donaciones Corrientes</t>
  </si>
  <si>
    <t>Donaciones corrientes de organismos internacionales</t>
  </si>
  <si>
    <t xml:space="preserve">Transferencias </t>
  </si>
  <si>
    <t>Transferencias Corrientes</t>
  </si>
  <si>
    <t>Transferencias Corrientes Recibidas de Instituciones Públicas Descentralizas y Autonomas No Financieras</t>
  </si>
  <si>
    <t>´01</t>
  </si>
  <si>
    <t>Aportes SNS Nomina</t>
  </si>
  <si>
    <t>´02</t>
  </si>
  <si>
    <t>Anticipos Financieros</t>
  </si>
  <si>
    <t>´03</t>
  </si>
  <si>
    <t>Aportes SNS Medicamentos</t>
  </si>
  <si>
    <t>Transferencias Corrientes Recibidas de Instituciones Públicas de la Seguridad Social</t>
  </si>
  <si>
    <t xml:space="preserve">Transferencia de Capital </t>
  </si>
  <si>
    <t>Tranferencia de Capital Recibidas de Instituciones Públicas Descentralizas y Autonomas No Financieras</t>
  </si>
  <si>
    <t>Aportes SNS Equipamiento</t>
  </si>
  <si>
    <t>Aportes para otros gastos de inversión del SNS</t>
  </si>
  <si>
    <t>Ingresos por Contraprestación</t>
  </si>
  <si>
    <t>Venta de Bienes y Servicios</t>
  </si>
  <si>
    <t>Venta de Servicios del Estado</t>
  </si>
  <si>
    <t>´99</t>
  </si>
  <si>
    <t xml:space="preserve">Otras ventas de servicios  </t>
  </si>
  <si>
    <t>Venta de Servicios a SENASA por afiliados regimen subsidiado</t>
  </si>
  <si>
    <t>Venta de Servicios a SENASA por afiliados regimen contributivo</t>
  </si>
  <si>
    <t>Venta de Servicios a otras ARS por atencion a Regimen contributivo</t>
  </si>
  <si>
    <t xml:space="preserve">Venta de Servicios a ARL </t>
  </si>
  <si>
    <t>Total Ingresos</t>
  </si>
  <si>
    <t>Consolidado Presupuesto Estimado de Ingresos y Gastos Nivel Especializado por Actividad Especifica</t>
  </si>
  <si>
    <t>Establecimiento:</t>
  </si>
  <si>
    <t xml:space="preserve">        Anticipos Financieros</t>
  </si>
  <si>
    <t xml:space="preserve">        Venta de Servicios y Otros Ingresos</t>
  </si>
  <si>
    <t xml:space="preserve">        Aportes SNS Nómina</t>
  </si>
  <si>
    <t xml:space="preserve">        Otros Aportes</t>
  </si>
  <si>
    <t xml:space="preserve">Transferencias Corrientes </t>
  </si>
  <si>
    <t xml:space="preserve">      Total Ingresos RD$</t>
  </si>
  <si>
    <t>Estimación de Gastos</t>
  </si>
  <si>
    <t>Tipo</t>
  </si>
  <si>
    <t>Objeto</t>
  </si>
  <si>
    <t>Sub-Cuenta</t>
  </si>
  <si>
    <t>Descripción Gasto por Cuenta</t>
  </si>
  <si>
    <t>Consultas Externa</t>
  </si>
  <si>
    <t>Hospitalización</t>
  </si>
  <si>
    <t>Apoyo Diagnóstico</t>
  </si>
  <si>
    <t>Servicios de Apoyo</t>
  </si>
  <si>
    <t>Total RD$</t>
  </si>
  <si>
    <t>Servicios de Laboratorios y Banco de Sangre</t>
  </si>
  <si>
    <t>Servicios de Imágenes RX</t>
  </si>
  <si>
    <t>Gestión de Usuario y Educación para la Salud</t>
  </si>
  <si>
    <t>Gestión Técnica y Administrativa</t>
  </si>
  <si>
    <t>Servicios Personales</t>
  </si>
  <si>
    <t>Remuneraciones</t>
  </si>
  <si>
    <t>Remuneraciones al personal fijo</t>
  </si>
  <si>
    <t>`01</t>
  </si>
  <si>
    <t>Sueldos fijos</t>
  </si>
  <si>
    <t>`02</t>
  </si>
  <si>
    <t>Sueldos a medicos</t>
  </si>
  <si>
    <t>`05</t>
  </si>
  <si>
    <t>Incentivos y escalafón</t>
  </si>
  <si>
    <t>`06</t>
  </si>
  <si>
    <t>Nuevas plazas a medicos</t>
  </si>
  <si>
    <t>Remuneraciones al personal con carácter transitorio</t>
  </si>
  <si>
    <t>`03</t>
  </si>
  <si>
    <t>Suplencias</t>
  </si>
  <si>
    <t>Sueldo al personal nominal en período probatorio</t>
  </si>
  <si>
    <t xml:space="preserve"> Jornales</t>
  </si>
  <si>
    <t>`08</t>
  </si>
  <si>
    <t>Empleados temporales</t>
  </si>
  <si>
    <t>`09</t>
  </si>
  <si>
    <t>Personal de carácter eventual</t>
  </si>
  <si>
    <t>`11</t>
  </si>
  <si>
    <t>Interinato</t>
  </si>
  <si>
    <t>Sueldos al personal fijo en trámite de pensiones</t>
  </si>
  <si>
    <t>Sueldo anual No. 13</t>
  </si>
  <si>
    <t>Prestacianes economicas</t>
  </si>
  <si>
    <t>Pago de porcentaje por desvinculación de cargo</t>
  </si>
  <si>
    <t>Prestacion laboral por desvinculación</t>
  </si>
  <si>
    <t>`04</t>
  </si>
  <si>
    <t>Proporción de vacaciones no disfrutadas</t>
  </si>
  <si>
    <t>Sobresueldos</t>
  </si>
  <si>
    <t>Primas por antigüedad</t>
  </si>
  <si>
    <t>Compensación</t>
  </si>
  <si>
    <t>Pago de horas extraordinarias, Horas extraordinarias fin de año (Reglamento 523-09)</t>
  </si>
  <si>
    <t>Prima de transporte</t>
  </si>
  <si>
    <t>Compensación servicios de Seguridad</t>
  </si>
  <si>
    <t>Incentivo por rendimiento individual</t>
  </si>
  <si>
    <t>`07</t>
  </si>
  <si>
    <t>Compensación por distancia</t>
  </si>
  <si>
    <t>Compensaciones especiales</t>
  </si>
  <si>
    <t>Bono por desempeño</t>
  </si>
  <si>
    <t>`10</t>
  </si>
  <si>
    <t>Compensación por cumplimiento de indicadores</t>
  </si>
  <si>
    <t>Dietas y Gastos de Representación</t>
  </si>
  <si>
    <t>Gastos de representación</t>
  </si>
  <si>
    <t>Gastos de representación en el país</t>
  </si>
  <si>
    <t>Gastos de representación en el exterior</t>
  </si>
  <si>
    <t>Contribuciones a la Seguridad Social y Riesgo Laboral</t>
  </si>
  <si>
    <t>Contribuciones al seguro de salud</t>
  </si>
  <si>
    <t>Contribuciones al seguro de pensiones</t>
  </si>
  <si>
    <t>Contribuciones al seguro de riesgo laboral</t>
  </si>
  <si>
    <t>Contribuciones al plan de retiro complementario</t>
  </si>
  <si>
    <t>Contratacion de servicios</t>
  </si>
  <si>
    <t>Servicios Básicos</t>
  </si>
  <si>
    <t>Servicios telefónico de larga distancia</t>
  </si>
  <si>
    <t>Teléfono local</t>
  </si>
  <si>
    <t>Servicio de internet y televisión por cable</t>
  </si>
  <si>
    <t>Electricidad</t>
  </si>
  <si>
    <t>Energía eléctrica</t>
  </si>
  <si>
    <t>Electricidad no cortable</t>
  </si>
  <si>
    <t>Agua</t>
  </si>
  <si>
    <t>Recolección de residuos sólidos</t>
  </si>
  <si>
    <t>Publicidad Impresión y Encuadernación</t>
  </si>
  <si>
    <t>Publicidad y propaganda</t>
  </si>
  <si>
    <t>Impresión y encuadernación</t>
  </si>
  <si>
    <t>Viáticos</t>
  </si>
  <si>
    <t>Viáticos dentro del país</t>
  </si>
  <si>
    <t>Viáticos fuera del país</t>
  </si>
  <si>
    <t>Transporte y Alamcenaje</t>
  </si>
  <si>
    <t>Pasajes y gastos de transporte</t>
  </si>
  <si>
    <t>Fletes</t>
  </si>
  <si>
    <t>Peaje</t>
  </si>
  <si>
    <t>Alquileres y Rentas</t>
  </si>
  <si>
    <t>Alquilleres y rentas de edificios y locales</t>
  </si>
  <si>
    <t>Alquileres de máquinas y equipos de producción</t>
  </si>
  <si>
    <t>Alquileres de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</si>
  <si>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</si>
  <si>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</si>
  <si>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</si>
  <si>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</si>
  <si>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</si>
  <si>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</si>
  <si>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</si>
  <si>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Derechos de uso</t>
  </si>
  <si>
    <t>Licencias informaticas</t>
  </si>
  <si>
    <t>Seguros</t>
  </si>
  <si>
    <t>Seguro de bienes inmuebles e infraestructura</t>
  </si>
  <si>
    <t>Seguro de bienes muebles</t>
  </si>
  <si>
    <t>Seguros de personas</t>
  </si>
  <si>
    <t>Otros seguros</t>
  </si>
  <si>
    <t>Servicios de Conservación, Reparaciones Menores e Instalaciones Temporales</t>
  </si>
  <si>
    <t>Contratación de mantenimiento y reparaciones menores</t>
  </si>
  <si>
    <t>Mantenimiento y reparaciones menores en edificaciones</t>
  </si>
  <si>
    <t>Mantenimiento y reparación de Instalaciones eléctricas</t>
  </si>
  <si>
    <t>Mantenimiento y reparación, servicios de pintura y sus derivados</t>
  </si>
  <si>
    <t>`99</t>
  </si>
  <si>
    <t>Otros mantenimientos, reparaciones y sus derivados, no identificados precedentamente.</t>
  </si>
  <si>
    <t>Mantenimientos y reparacion de maquinarias y equipos</t>
  </si>
  <si>
    <t>Mantenimiento y reparación de mobiliarios y equipos de oficina</t>
  </si>
  <si>
    <t>Mantenimiento y reparación de equipo tecnologia e informacion</t>
  </si>
  <si>
    <t>Mantenimiento y reparación de equipo de educacionales, deportivos y recreativos</t>
  </si>
  <si>
    <t>Mantenimiento y reparación de equipos medicos, sanitarios y de laboratorio</t>
  </si>
  <si>
    <t>Mantenimiento y reparación de equipos de comunicación</t>
  </si>
  <si>
    <t>Mantenimiento y reparación de equipos de transporte, tracción y elevación</t>
  </si>
  <si>
    <t>Mantenimiento y reparación de equipos industriales y producción</t>
  </si>
  <si>
    <t>Servicio de mantenimiento, reparación, desmonte e instalación</t>
  </si>
  <si>
    <t>Otros servicios de mantenimiento, reparación, desmonte e instalación</t>
  </si>
  <si>
    <t>Instalaciones temporales</t>
  </si>
  <si>
    <t>Otros Servicios No Incluidos en conceptos anteriores</t>
  </si>
  <si>
    <t>Gastos y representación judiciales</t>
  </si>
  <si>
    <t xml:space="preserve">Comisiones y gastos </t>
  </si>
  <si>
    <t>Comisiones y gastos</t>
  </si>
  <si>
    <t>Servicios funerarios y gastos conexos</t>
  </si>
  <si>
    <t>Fumigación, lavandería, limpieza e higiene</t>
  </si>
  <si>
    <t>Fumigación</t>
  </si>
  <si>
    <t>Lavandería</t>
  </si>
  <si>
    <t>Limpieza e higiene</t>
  </si>
  <si>
    <t>Servicio de organización de eventos, festividades y actividades de entretenimiento</t>
  </si>
  <si>
    <t>Eventos generals</t>
  </si>
  <si>
    <t>Festividades</t>
  </si>
  <si>
    <t>Servicios Técnicos y Profesionales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</si>
  <si>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</si>
  <si>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</si>
  <si>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</si>
  <si>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</si>
  <si>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</si>
  <si>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</si>
  <si>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</si>
  <si>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</si>
  <si>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</si>
  <si>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</si>
  <si>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Servicios de alimentación</t>
  </si>
  <si>
    <t>Servicio de alimentación</t>
  </si>
  <si>
    <t>Servicios de catering</t>
  </si>
  <si>
    <t>Materiales y Suministros</t>
  </si>
  <si>
    <t>Alimentos y Productos Agroforestales</t>
  </si>
  <si>
    <t>Alimentos y bebidas para personas</t>
  </si>
  <si>
    <t>Productos agroforestales y pecuarios</t>
  </si>
  <si>
    <t>Productos agrícolas</t>
  </si>
  <si>
    <t>Productos forestales</t>
  </si>
  <si>
    <t>Madera, corcho y sus manufacturas</t>
  </si>
  <si>
    <t>Textiles y Vestuarios</t>
  </si>
  <si>
    <t>Hilados, fibras y telas</t>
  </si>
  <si>
    <t>Acabados textiles</t>
  </si>
  <si>
    <t>Prendas de vestir</t>
  </si>
  <si>
    <t>Calzados</t>
  </si>
  <si>
    <t>Productos de Papel, Cartón e Impresos</t>
  </si>
  <si>
    <t>Papel de escritorio</t>
  </si>
  <si>
    <t>Productos de papel y cartón</t>
  </si>
  <si>
    <t>Productos de artes gráficas</t>
  </si>
  <si>
    <t>Libros, revistas y periódicos</t>
  </si>
  <si>
    <t>Productos Farmacéuticos</t>
  </si>
  <si>
    <t>Productos medicinales para uso humano</t>
  </si>
  <si>
    <t>Productos de Cuero, Caucho y Plasticos</t>
  </si>
  <si>
    <t>Producto de cuero</t>
  </si>
  <si>
    <t>Llantas y neumáticos</t>
  </si>
  <si>
    <t>Productos de caucho</t>
  </si>
  <si>
    <t xml:space="preserve">Artículos de plástico </t>
  </si>
  <si>
    <t>Artículos de plástico</t>
  </si>
  <si>
    <t>Productos de Minerales, Metalicos y No Metalicos</t>
  </si>
  <si>
    <t>Productos de cemento, cal, asbesto, yeso y arcilla</t>
  </si>
  <si>
    <t>Productos de cemento</t>
  </si>
  <si>
    <t>Productos de cal</t>
  </si>
  <si>
    <t>Productos de yeso</t>
  </si>
  <si>
    <t>Productos de vidrio, loza y porcelana</t>
  </si>
  <si>
    <t>Productos de vidrio</t>
  </si>
  <si>
    <t>Productos de loza</t>
  </si>
  <si>
    <t>Productos de porcelana</t>
  </si>
  <si>
    <t>Productos metálicos y sus derivados</t>
  </si>
  <si>
    <t>Herramientas menores</t>
  </si>
  <si>
    <t>Productos de hojalata</t>
  </si>
  <si>
    <t xml:space="preserve">Productos de metálicos </t>
  </si>
  <si>
    <t>Minerales</t>
  </si>
  <si>
    <t>Piedra, arcilla y arena</t>
  </si>
  <si>
    <t>Combustibles, Lubricantes, Productos Químicos y Conexos</t>
  </si>
  <si>
    <t>Combustibles y lubricantes</t>
  </si>
  <si>
    <t>Gasolina</t>
  </si>
  <si>
    <t>Gasoil</t>
  </si>
  <si>
    <t>Kerosén</t>
  </si>
  <si>
    <t>Gas GLP</t>
  </si>
  <si>
    <t>Aceites y Grasas</t>
  </si>
  <si>
    <t>Lubricantes</t>
  </si>
  <si>
    <t>Productos químicos y conexos</t>
  </si>
  <si>
    <t>Productos Fotoquímicos</t>
  </si>
  <si>
    <t>Productos Químicos de uso Personal</t>
  </si>
  <si>
    <t>Insecticidas, Fumigantes y Otros</t>
  </si>
  <si>
    <t>Pinturas, Lacas, Barnices, Diluyentes y Absorbentes para Pinturas</t>
  </si>
  <si>
    <t>Productos y Utiles Varios</t>
  </si>
  <si>
    <t>Material para limpieza e higiene</t>
  </si>
  <si>
    <t>Material para limpieza</t>
  </si>
  <si>
    <t>Utiles, materiales de limpieza e higiene personal</t>
  </si>
  <si>
    <t>Utiles y materiales de escritorio, oficina, informática y de enseñanza</t>
  </si>
  <si>
    <t>Utiles y materiales de escritorio, oficina e informática</t>
  </si>
  <si>
    <t>Utiles y materiales escolares y de enseñanza</t>
  </si>
  <si>
    <t>Utiles menores médico- quirúrgicos y de laboratorio</t>
  </si>
  <si>
    <t>Utiles de cocina y comedor</t>
  </si>
  <si>
    <t>Productos eléctricos y afines</t>
  </si>
  <si>
    <t>Repuestos y accesorios menores</t>
  </si>
  <si>
    <t>Productos y útiles varios no identificados precedentemente (n.i.p.)</t>
  </si>
  <si>
    <t xml:space="preserve"> Transferencias Corrientes Al Sector Privado</t>
  </si>
  <si>
    <t>Ayudas Y Donaciones A Personas</t>
  </si>
  <si>
    <t>Ayudas Y Donaciones Programadas A Hogares Y Personas</t>
  </si>
  <si>
    <t>Ayudas Y Donaciones Ocasionales A Hogares Y Personas</t>
  </si>
  <si>
    <t xml:space="preserve">Transferencias corrientes a empresas del sector privado </t>
  </si>
  <si>
    <t>Transferencias corrientes a Asociaciones sin fines de lucro y partidos políticos</t>
  </si>
  <si>
    <t>Transferencias corrientes a Asociaciones sin fines de lucro</t>
  </si>
  <si>
    <t xml:space="preserve">Transferencias corrientes a empresas públicas no financieras </t>
  </si>
  <si>
    <t>Transferencias corrientes a empresas públicas no financieras nacionales</t>
  </si>
  <si>
    <t>Transferencias corrientes a empresas públicas no financieras nacionales   para pago de electricidad no cortable.</t>
  </si>
  <si>
    <t>Transferencias de Corrientes a otras Instituciones Públicas</t>
  </si>
  <si>
    <t>Electricidad no cortable en las transferencias a otras instituciones públicas</t>
  </si>
  <si>
    <t>Bienes Muebles, Inmuebles e Intangibles</t>
  </si>
  <si>
    <t>Mobiliario Y Equipo</t>
  </si>
  <si>
    <t>Muebles, equipos de oficina y estantería</t>
  </si>
  <si>
    <t>Muebles de alojamiento</t>
  </si>
  <si>
    <t>Equipos de tecnología de la información y comunicación</t>
  </si>
  <si>
    <t>Electrodomesticos</t>
  </si>
  <si>
    <t>Otros mobiliarios y equipos no identificados precedentemente</t>
  </si>
  <si>
    <t xml:space="preserve">Mobiliario y Equipo Audiovisual, Recreativo y Educacional </t>
  </si>
  <si>
    <t>Equipos y aparatos audiovisuales</t>
  </si>
  <si>
    <t>Cámaras fotográficas y de video</t>
  </si>
  <si>
    <t>Mobiliario y equipos educacional y  recreativos</t>
  </si>
  <si>
    <t>Equipo e Instrumental, Científico Y Laboratorio</t>
  </si>
  <si>
    <t>Equipo médico y de laboratorio</t>
  </si>
  <si>
    <t>Instrumental médico y de laboratorio</t>
  </si>
  <si>
    <t>Vehículos y Equipo de Transporte, Tracción y Elevación</t>
  </si>
  <si>
    <t>Automóviles y camiones</t>
  </si>
  <si>
    <t>Carrocerías y remolques</t>
  </si>
  <si>
    <t>Otros equipos de transporte</t>
  </si>
  <si>
    <t>Maquinaria, Otros Equipos y Herramientas</t>
  </si>
  <si>
    <t>Maquinaria y equipo industrial</t>
  </si>
  <si>
    <t>Sistemas y equipos de climatización</t>
  </si>
  <si>
    <t>Equipo de comunicación, telecomunicaciones y señalamiento</t>
  </si>
  <si>
    <t>Equipo de generación eléctrica, aparatos y accesorios eléctricos</t>
  </si>
  <si>
    <t>Equipos de defensa y seguridad</t>
  </si>
  <si>
    <t>Equipos de defensa de defensa</t>
  </si>
  <si>
    <t>Bienes Intangibles</t>
  </si>
  <si>
    <t>Programas de informática y base de datos</t>
  </si>
  <si>
    <t>Programas de informática</t>
  </si>
  <si>
    <t>Estudios de preinversión</t>
  </si>
  <si>
    <t>Licencias informáticas e intelectuales, industriales y comerciales</t>
  </si>
  <si>
    <t>Licencias Informáticas</t>
  </si>
  <si>
    <t>Otros activos intangibles</t>
  </si>
  <si>
    <t>Obras</t>
  </si>
  <si>
    <t>Obras En Edificaciones</t>
  </si>
  <si>
    <t>Obras para edificación no residencial</t>
  </si>
  <si>
    <t>Consolidado Presupuesto Estimado de Ingresos y Gastos Nivel Especializado por Fuente de Financiamiento</t>
  </si>
  <si>
    <t>Anticipos Financieros / Transferencias</t>
  </si>
  <si>
    <t>Derecho de uso</t>
  </si>
  <si>
    <t>Servicios de mantenimiento, reparación, desmonte e instalación</t>
  </si>
  <si>
    <t xml:space="preserve">Otros servicios de mantenimiento, reparacion de maquinaria y equipos no identicados en los conceptos anteriores </t>
  </si>
  <si>
    <t>Eventos generales</t>
  </si>
  <si>
    <t>Equipos de seguridad</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</si>
  <si>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</si>
  <si>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</si>
  <si>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</si>
  <si>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</si>
  <si>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</si>
  <si>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</si>
  <si>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</si>
  <si>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</si>
  <si>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</si>
  <si>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</si>
  <si>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</si>
  <si>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</si>
  <si>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</si>
  <si>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</si>
  <si>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</si>
  <si>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</si>
  <si>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</si>
  <si>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</si>
  <si>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</si>
  <si>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</si>
  <si>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</si>
  <si>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</si>
  <si>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</si>
  <si>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</si>
  <si>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</si>
  <si>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</si>
  <si>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</si>
  <si>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</si>
  <si>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</si>
  <si>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</si>
  <si>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</si>
  <si>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</si>
  <si>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</si>
  <si>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</si>
  <si>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</si>
  <si>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</si>
  <si>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</si>
  <si>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</si>
  <si>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</si>
  <si>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</si>
  <si>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</si>
  <si>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</si>
  <si>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</si>
  <si>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</si>
  <si>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</si>
  <si>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</si>
  <si>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</si>
  <si>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</si>
  <si>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</si>
  <si>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</si>
  <si>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</si>
  <si>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</si>
  <si>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</si>
  <si>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</si>
  <si>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</si>
  <si>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</si>
  <si>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</si>
  <si>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</si>
  <si>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</si>
  <si>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</si>
  <si>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</si>
  <si>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</si>
  <si>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</si>
  <si>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</si>
  <si>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</si>
  <si>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</si>
  <si>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</si>
  <si>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</si>
  <si>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</si>
  <si>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</si>
  <si>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</si>
  <si>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</si>
  <si>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</si>
  <si>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</si>
  <si>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</si>
  <si>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</si>
  <si>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</si>
  <si>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</si>
  <si>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</si>
  <si>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</si>
  <si>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</si>
  <si>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</si>
  <si>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</si>
  <si>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</si>
  <si>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</si>
  <si>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</si>
  <si>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</si>
  <si>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</si>
  <si>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</si>
  <si>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</si>
  <si>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</si>
  <si>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</si>
  <si>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</si>
  <si>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</si>
  <si>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</si>
  <si>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</si>
  <si>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</si>
  <si>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</si>
  <si>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</si>
  <si>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</si>
  <si>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</si>
  <si>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</si>
  <si>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</si>
  <si>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</si>
  <si>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</si>
  <si>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</si>
  <si>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</si>
  <si>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</si>
  <si>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</si>
  <si>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</si>
  <si>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</si>
  <si>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</si>
  <si>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</si>
  <si>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</si>
  <si>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</si>
  <si>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</si>
  <si>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</si>
  <si>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</si>
  <si>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</si>
  <si>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</si>
  <si>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</si>
  <si>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</si>
  <si>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</si>
  <si>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</si>
  <si>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</si>
  <si>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</si>
  <si>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</si>
  <si>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</si>
  <si>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</si>
  <si>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</si>
  <si>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</si>
  <si>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</si>
  <si>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</si>
  <si>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</si>
  <si>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</si>
  <si>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</si>
  <si>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</si>
  <si>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</si>
  <si>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</si>
  <si>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</si>
  <si>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</si>
  <si>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</si>
  <si>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</si>
  <si>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</si>
  <si>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</si>
  <si>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</si>
  <si>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</si>
  <si>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</si>
  <si>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</si>
  <si>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</si>
  <si>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</si>
  <si>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</si>
  <si>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</si>
  <si>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</si>
  <si>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</si>
  <si>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</si>
  <si>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</si>
  <si>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</si>
  <si>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</si>
  <si>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</si>
  <si>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</si>
  <si>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</si>
  <si>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</si>
  <si>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</si>
  <si>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</si>
  <si>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</si>
  <si>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</si>
  <si>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</si>
  <si>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</si>
  <si>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</si>
  <si>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</si>
  <si>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</si>
  <si>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</si>
  <si>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</si>
  <si>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</si>
  <si>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</si>
  <si>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</si>
  <si>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</si>
  <si>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</si>
  <si>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</si>
  <si>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</si>
  <si>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</si>
  <si>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</si>
  <si>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</si>
  <si>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</si>
  <si>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</si>
  <si>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</si>
  <si>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</si>
  <si>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</si>
  <si>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</si>
  <si>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</si>
  <si>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</si>
  <si>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</si>
  <si>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</si>
  <si>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</si>
  <si>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</si>
  <si>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</si>
  <si>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</si>
  <si>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</si>
  <si>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</si>
  <si>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</si>
  <si>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</si>
  <si>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</si>
  <si>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</si>
  <si>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</si>
  <si>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</si>
  <si>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</si>
  <si>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</si>
  <si>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</si>
  <si>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</si>
  <si>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</si>
  <si>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</si>
  <si>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</si>
  <si>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</si>
  <si>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</si>
  <si>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</si>
  <si>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</si>
  <si>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</si>
  <si>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</si>
  <si>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</si>
  <si>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</si>
  <si>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</si>
  <si>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</si>
  <si>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</si>
  <si>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</si>
  <si>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</si>
  <si>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</si>
  <si>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</si>
  <si>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</si>
  <si>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</si>
  <si>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</si>
  <si>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</si>
  <si>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</si>
  <si>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Mantenimiento y reparación de equipos sanitarios y de laboratorio</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</si>
  <si>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</si>
  <si>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</si>
  <si>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</si>
  <si>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</si>
  <si>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</si>
  <si>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</si>
  <si>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</si>
  <si>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</si>
  <si>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</si>
  <si>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</si>
  <si>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</si>
  <si>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</si>
  <si>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</si>
  <si>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</si>
  <si>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</si>
  <si>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</si>
  <si>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</si>
  <si>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</si>
  <si>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</si>
  <si>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</si>
  <si>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</si>
  <si>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</si>
  <si>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</si>
  <si>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</si>
  <si>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</si>
  <si>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</si>
  <si>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</si>
  <si>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</si>
  <si>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</si>
  <si>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</si>
  <si>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</si>
  <si>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</si>
  <si>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</si>
  <si>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lsMueblesdeAlojamiento</t>
  </si>
  <si>
    <t>Bancada de 3 asientos</t>
  </si>
  <si>
    <t>2.6.1.2.02</t>
  </si>
  <si>
    <t>Bancada de 4 asientos</t>
  </si>
  <si>
    <t>Muebles de oficina y estantería</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</si>
  <si>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</si>
  <si>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</si>
  <si>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</si>
  <si>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</si>
  <si>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</si>
  <si>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</si>
  <si>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</si>
  <si>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</si>
  <si>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</si>
  <si>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</si>
  <si>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</si>
  <si>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</si>
  <si>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</si>
  <si>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</si>
  <si>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</si>
  <si>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</si>
  <si>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</si>
  <si>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</si>
  <si>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</si>
  <si>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</si>
  <si>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</si>
  <si>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</si>
  <si>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</si>
  <si>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</si>
  <si>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</si>
  <si>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</si>
  <si>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</si>
  <si>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Obras menores en edificaciones</t>
  </si>
  <si>
    <t>lsObrasMenoresEdificaciones</t>
  </si>
  <si>
    <t xml:space="preserve"> Adecuación Local </t>
  </si>
  <si>
    <t>2.7.1.1.01</t>
  </si>
  <si>
    <t>Otros equipos</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</si>
  <si>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</si>
  <si>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</si>
  <si>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</si>
  <si>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</si>
  <si>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</si>
  <si>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</si>
  <si>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</si>
  <si>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</si>
  <si>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</si>
  <si>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</si>
  <si>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</si>
  <si>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</si>
  <si>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</si>
  <si>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</si>
  <si>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</si>
  <si>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</si>
  <si>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</si>
  <si>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</si>
  <si>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</si>
  <si>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</si>
  <si>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</si>
  <si>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</si>
  <si>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</si>
  <si>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</si>
  <si>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</si>
  <si>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</si>
  <si>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</si>
  <si>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</si>
  <si>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</si>
  <si>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</si>
  <si>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</si>
  <si>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</si>
  <si>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</si>
  <si>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</si>
  <si>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</si>
  <si>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</si>
  <si>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</si>
  <si>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</si>
  <si>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</si>
  <si>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</si>
  <si>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</si>
  <si>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</si>
  <si>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</si>
  <si>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</si>
  <si>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</si>
  <si>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</si>
  <si>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</si>
  <si>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</si>
  <si>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</si>
  <si>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</si>
  <si>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</si>
  <si>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</si>
  <si>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</si>
  <si>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</si>
  <si>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</si>
  <si>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</si>
  <si>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</si>
  <si>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</si>
  <si>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</si>
  <si>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</si>
  <si>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</si>
  <si>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</si>
  <si>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</si>
  <si>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</si>
  <si>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</si>
  <si>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</si>
  <si>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</si>
  <si>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</si>
  <si>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</si>
  <si>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</si>
  <si>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</si>
  <si>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</si>
  <si>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</si>
  <si>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</si>
  <si>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</si>
  <si>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</si>
  <si>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</si>
  <si>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</si>
  <si>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</si>
  <si>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</si>
  <si>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</si>
  <si>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</si>
  <si>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</si>
  <si>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</si>
  <si>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</si>
  <si>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</si>
  <si>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</si>
  <si>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</si>
  <si>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</si>
  <si>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</si>
  <si>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</si>
  <si>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</si>
  <si>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</si>
  <si>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</si>
  <si>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</si>
  <si>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</si>
  <si>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</si>
  <si>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</si>
  <si>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</si>
  <si>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</si>
  <si>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</si>
  <si>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</si>
  <si>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</si>
  <si>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</si>
  <si>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</si>
  <si>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</si>
  <si>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</si>
  <si>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</si>
  <si>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</si>
  <si>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</si>
  <si>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</si>
  <si>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</si>
  <si>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</si>
  <si>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</si>
  <si>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</si>
  <si>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</si>
  <si>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</si>
  <si>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</si>
  <si>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</si>
  <si>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</si>
  <si>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</si>
  <si>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</si>
  <si>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</si>
  <si>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</si>
  <si>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</si>
  <si>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</si>
  <si>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</si>
  <si>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</si>
  <si>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</si>
  <si>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</si>
  <si>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</si>
  <si>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</si>
  <si>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</si>
  <si>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</si>
  <si>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</si>
  <si>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</si>
  <si>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</si>
  <si>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</si>
  <si>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</si>
  <si>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</si>
  <si>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</si>
  <si>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</si>
  <si>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</si>
  <si>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</si>
  <si>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</si>
  <si>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</si>
  <si>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</si>
  <si>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</si>
  <si>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</si>
  <si>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</si>
  <si>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</si>
  <si>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</si>
  <si>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</si>
  <si>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</si>
  <si>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</si>
  <si>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</si>
  <si>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</si>
  <si>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</si>
  <si>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</si>
  <si>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</si>
  <si>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</si>
  <si>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</si>
  <si>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</si>
  <si>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</si>
  <si>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</si>
  <si>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</si>
  <si>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</si>
  <si>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</si>
  <si>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</si>
  <si>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</si>
  <si>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</si>
  <si>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</si>
  <si>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</si>
  <si>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</si>
  <si>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</si>
  <si>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</si>
  <si>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</si>
  <si>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</si>
  <si>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</si>
  <si>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</si>
  <si>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</si>
  <si>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</si>
  <si>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</si>
  <si>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</si>
  <si>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</si>
  <si>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</si>
  <si>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</si>
  <si>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</si>
  <si>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</si>
  <si>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</si>
  <si>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</si>
  <si>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</si>
  <si>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</si>
  <si>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</si>
  <si>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</si>
  <si>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</si>
  <si>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</si>
  <si>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</si>
  <si>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</si>
  <si>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</si>
  <si>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</si>
  <si>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</si>
  <si>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</si>
  <si>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</si>
  <si>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</si>
  <si>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</si>
  <si>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</si>
  <si>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</si>
  <si>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</si>
  <si>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</si>
  <si>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</si>
  <si>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</si>
  <si>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</si>
  <si>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</si>
  <si>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</si>
  <si>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</si>
  <si>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</si>
  <si>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</si>
  <si>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</si>
  <si>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</si>
  <si>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</si>
  <si>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</si>
  <si>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</si>
  <si>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</si>
  <si>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</si>
  <si>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</si>
  <si>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</si>
  <si>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</si>
  <si>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</si>
  <si>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</si>
  <si>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</si>
  <si>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</si>
  <si>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</si>
  <si>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</si>
  <si>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</si>
  <si>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</si>
  <si>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</si>
  <si>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</si>
  <si>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</si>
  <si>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</si>
  <si>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</si>
  <si>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</si>
  <si>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</si>
  <si>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</si>
  <si>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</si>
  <si>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</si>
  <si>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</si>
  <si>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</si>
  <si>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</si>
  <si>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</si>
  <si>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</si>
  <si>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</si>
  <si>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</si>
  <si>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</si>
  <si>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</si>
  <si>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</si>
  <si>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</si>
  <si>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</si>
  <si>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</si>
  <si>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</si>
  <si>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</si>
  <si>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</si>
  <si>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</si>
  <si>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</si>
  <si>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</si>
  <si>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</si>
  <si>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</si>
  <si>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</si>
  <si>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</si>
  <si>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</si>
  <si>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</si>
  <si>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</si>
  <si>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</si>
  <si>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</si>
  <si>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</si>
  <si>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</si>
  <si>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</si>
  <si>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</si>
  <si>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</si>
  <si>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</si>
  <si>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</si>
  <si>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</si>
  <si>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</si>
  <si>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</si>
  <si>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</si>
  <si>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</si>
  <si>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</si>
  <si>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</si>
  <si>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</si>
  <si>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</si>
  <si>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</si>
  <si>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</si>
  <si>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</si>
  <si>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</si>
  <si>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</si>
  <si>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</si>
  <si>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</si>
  <si>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</si>
  <si>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</si>
  <si>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</si>
  <si>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</si>
  <si>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</si>
  <si>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</si>
  <si>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</si>
  <si>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</si>
  <si>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</si>
  <si>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</si>
  <si>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</si>
  <si>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</si>
  <si>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</si>
  <si>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</si>
  <si>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</si>
  <si>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</si>
  <si>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</si>
  <si>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</si>
  <si>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</si>
  <si>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</si>
  <si>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 xml:space="preserve">Viáticos Chofer </t>
  </si>
  <si>
    <t>2.2.3.1.01</t>
  </si>
  <si>
    <t>Viáticos Director/a</t>
  </si>
  <si>
    <t>Viáticos Tecnicos/Profesionales</t>
  </si>
  <si>
    <t>Viáticos Encargados/Coordinadores</t>
  </si>
  <si>
    <t>lsEquiposTransporte</t>
  </si>
  <si>
    <t>Unidad</t>
  </si>
  <si>
    <t>2.6.4.1.01</t>
  </si>
  <si>
    <t>2.6.4.2.01</t>
  </si>
  <si>
    <t>2.6.4.8.01</t>
  </si>
  <si>
    <t>CECANOT</t>
  </si>
  <si>
    <t xml:space="preserve">Centro Cardio Neuro Oftalmológico y Trasplante (CECANOT) </t>
  </si>
  <si>
    <t>Insumos necesarios para  la ejecución de estas actividades</t>
  </si>
  <si>
    <t>Hojas y lapicero</t>
  </si>
  <si>
    <t>2.2.9</t>
  </si>
  <si>
    <t>2.2.10</t>
  </si>
  <si>
    <t>N/A</t>
  </si>
  <si>
    <t>2.3.7</t>
  </si>
  <si>
    <t>2.3.9</t>
  </si>
  <si>
    <t>2.2.8</t>
  </si>
  <si>
    <t>2.2.7</t>
  </si>
  <si>
    <t>Insumos de oficina</t>
  </si>
  <si>
    <t xml:space="preserve">Recursos financieros </t>
  </si>
  <si>
    <t>Inumos medicos y EPP</t>
  </si>
  <si>
    <t>RECURSOS FINANCIEROS</t>
  </si>
  <si>
    <t>Insumos de oficna</t>
  </si>
  <si>
    <t>Refrigerio</t>
  </si>
  <si>
    <t>Hojas y lapiceros</t>
  </si>
  <si>
    <t>Recursos financieros</t>
  </si>
  <si>
    <t>EPP
Señalización
Capacitación</t>
  </si>
  <si>
    <t>Insumos tecnologicos</t>
  </si>
  <si>
    <t>Piezas y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</si>
</sst>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Red]#,##0.00"/>
    <numFmt numFmtId="165" formatCode="#,##0.000000"/>
    <numFmt numFmtId="166" formatCode="#,##0;[Red]#,##0"/>
  </numFmts>
  <fonts count="49"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sz val="8"/>
      <color indexed="81"/>
      <name val="Tahoma"/>
      <family val="2"/>
    </font>
    <font>
      <sz val="10"/>
      <color rgb="FFFF0000"/>
      <name val="Arial"/>
      <family val="2"/>
    </font>
    <font>
      <sz val="10"/>
      <name val="Times New Roman"/>
      <family val="1"/>
    </font>
    <font>
      <sz val="10"/>
      <name val="Arial"/>
      <family val="2"/>
    </font>
    <font>
      <sz val="10"/>
      <color theme="1"/>
      <name val="Tw Cen MT"/>
      <family val="2"/>
    </font>
  </fonts>
  <fills count="4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s>
  <borders count="33">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43" fontId="1" fillId="0" borderId="0" applyFont="0" applyFill="0" applyBorder="0" applyAlignment="0" applyProtection="0"/>
    <xf numFmtId="43" fontId="47" fillId="0" borderId="0" applyFont="0" applyFill="0" applyBorder="0" applyAlignment="0" applyProtection="0"/>
  </cellStyleXfs>
  <cellXfs count="501">
    <xf numFmtId="0" fontId="0" fillId="0" borderId="0" xfId="0"/>
    <xf numFmtId="0" fontId="4" fillId="0" borderId="0" xfId="4"/>
    <xf numFmtId="0" fontId="7" fillId="0" borderId="0" xfId="4" applyFont="1"/>
    <xf numFmtId="0" fontId="8" fillId="3" borderId="0" xfId="0" applyFont="1" applyFill="1"/>
    <xf numFmtId="0" fontId="9" fillId="4" borderId="0" xfId="0" applyFont="1" applyFill="1" applyAlignment="1">
      <alignment horizontal="center"/>
    </xf>
    <xf numFmtId="0" fontId="10" fillId="0" borderId="0" xfId="0" applyFont="1"/>
    <xf numFmtId="0" fontId="9" fillId="4" borderId="11" xfId="0" applyFont="1" applyFill="1" applyBorder="1" applyAlignment="1">
      <alignment horizontal="left"/>
    </xf>
    <xf numFmtId="0" fontId="10" fillId="10" borderId="0" xfId="0" applyFont="1" applyFill="1" applyProtection="1">
      <protection locked="0"/>
    </xf>
    <xf numFmtId="0" fontId="6" fillId="0" borderId="0" xfId="2"/>
    <xf numFmtId="0" fontId="9" fillId="10" borderId="11" xfId="0" applyFont="1" applyFill="1" applyBorder="1" applyProtection="1">
      <protection locked="0"/>
    </xf>
    <xf numFmtId="0" fontId="9" fillId="10" borderId="0" xfId="0" applyFont="1" applyFill="1" applyProtection="1">
      <protection locked="0"/>
    </xf>
    <xf numFmtId="0" fontId="13" fillId="12" borderId="0" xfId="0" applyFont="1" applyFill="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xf numFmtId="0" fontId="16" fillId="12" borderId="12" xfId="0" applyFont="1" applyFill="1" applyBorder="1"/>
    <xf numFmtId="0" fontId="13" fillId="12" borderId="11" xfId="0" applyFont="1" applyFill="1" applyBorder="1" applyProtection="1">
      <protection locked="0"/>
    </xf>
    <xf numFmtId="0" fontId="13" fillId="12" borderId="12" xfId="0" applyFont="1" applyFill="1" applyBorder="1" applyProtection="1">
      <protection locked="0"/>
    </xf>
    <xf numFmtId="164" fontId="18" fillId="9" borderId="7" xfId="1" applyNumberFormat="1" applyFont="1" applyFill="1" applyBorder="1" applyAlignment="1" applyProtection="1">
      <alignment vertical="top"/>
      <protection locked="0"/>
    </xf>
    <xf numFmtId="164" fontId="17" fillId="9" borderId="7" xfId="1" applyNumberFormat="1" applyFont="1" applyFill="1" applyBorder="1" applyAlignment="1" applyProtection="1">
      <alignment vertical="top"/>
    </xf>
    <xf numFmtId="164" fontId="17" fillId="9" borderId="7" xfId="1" applyNumberFormat="1" applyFont="1" applyFill="1" applyBorder="1" applyAlignment="1" applyProtection="1">
      <alignment vertical="top"/>
      <protection hidden="1"/>
    </xf>
    <xf numFmtId="164" fontId="17" fillId="13" borderId="6" xfId="1" applyNumberFormat="1" applyFont="1" applyFill="1" applyBorder="1" applyAlignment="1" applyProtection="1">
      <alignment vertical="top"/>
      <protection hidden="1"/>
    </xf>
    <xf numFmtId="164" fontId="17" fillId="14" borderId="7" xfId="1" applyNumberFormat="1" applyFont="1" applyFill="1" applyBorder="1" applyAlignment="1" applyProtection="1">
      <alignment vertical="top"/>
      <protection hidden="1"/>
    </xf>
    <xf numFmtId="164" fontId="17" fillId="15" borderId="7" xfId="1" applyNumberFormat="1" applyFont="1" applyFill="1" applyBorder="1" applyAlignment="1" applyProtection="1">
      <alignment vertical="top"/>
      <protection hidden="1"/>
    </xf>
    <xf numFmtId="0" fontId="13" fillId="11" borderId="11" xfId="0" applyFont="1" applyFill="1" applyBorder="1" applyAlignment="1">
      <alignment horizontal="left"/>
    </xf>
    <xf numFmtId="0" fontId="8" fillId="11" borderId="0" xfId="0" applyFont="1" applyFill="1"/>
    <xf numFmtId="0" fontId="5" fillId="11" borderId="0" xfId="0" applyFont="1" applyFill="1"/>
    <xf numFmtId="0" fontId="5" fillId="11" borderId="0" xfId="4" applyFont="1" applyFill="1"/>
    <xf numFmtId="4" fontId="13" fillId="11" borderId="1" xfId="0" applyNumberFormat="1" applyFont="1" applyFill="1" applyBorder="1"/>
    <xf numFmtId="4" fontId="8" fillId="11" borderId="0" xfId="0" applyNumberFormat="1" applyFont="1" applyFill="1" applyProtection="1">
      <protection locked="0"/>
    </xf>
    <xf numFmtId="0" fontId="4" fillId="11" borderId="12" xfId="4" applyFill="1" applyBorder="1"/>
    <xf numFmtId="4" fontId="8" fillId="3" borderId="0" xfId="0" applyNumberFormat="1" applyFont="1" applyFill="1" applyProtection="1">
      <protection locked="0"/>
    </xf>
    <xf numFmtId="0" fontId="8" fillId="3" borderId="11" xfId="0" applyFont="1" applyFill="1" applyBorder="1" applyAlignment="1">
      <alignment horizontal="left"/>
    </xf>
    <xf numFmtId="0" fontId="5" fillId="3" borderId="0" xfId="0" applyFont="1" applyFill="1"/>
    <xf numFmtId="0" fontId="5" fillId="3" borderId="0" xfId="4" applyFont="1" applyFill="1"/>
    <xf numFmtId="0" fontId="4" fillId="3" borderId="12" xfId="4" applyFill="1" applyBorder="1"/>
    <xf numFmtId="0" fontId="8" fillId="3" borderId="11" xfId="2" applyFont="1" applyFill="1" applyBorder="1" applyAlignment="1">
      <alignment horizontal="left" indent="2"/>
    </xf>
    <xf numFmtId="0" fontId="19" fillId="9" borderId="15" xfId="2" applyFont="1" applyFill="1" applyBorder="1" applyAlignment="1">
      <alignment vertical="top"/>
    </xf>
    <xf numFmtId="0" fontId="18" fillId="9" borderId="15" xfId="2" applyFont="1" applyFill="1" applyBorder="1" applyAlignment="1">
      <alignment horizontal="center" vertical="top"/>
    </xf>
    <xf numFmtId="0" fontId="18" fillId="9" borderId="15" xfId="0" applyFont="1" applyFill="1" applyBorder="1" applyAlignment="1">
      <alignment vertical="top" wrapText="1"/>
    </xf>
    <xf numFmtId="164" fontId="17" fillId="15" borderId="7" xfId="1" applyNumberFormat="1" applyFont="1" applyFill="1" applyBorder="1" applyAlignment="1" applyProtection="1">
      <alignment horizontal="right" vertical="top"/>
      <protection hidden="1"/>
    </xf>
    <xf numFmtId="164" fontId="17" fillId="14" borderId="7" xfId="1" applyNumberFormat="1" applyFont="1" applyFill="1" applyBorder="1" applyAlignment="1" applyProtection="1">
      <alignment horizontal="right" vertical="top"/>
      <protection hidden="1"/>
    </xf>
    <xf numFmtId="164" fontId="17" fillId="3" borderId="7" xfId="1" applyNumberFormat="1" applyFont="1" applyFill="1" applyBorder="1" applyAlignment="1" applyProtection="1">
      <alignment horizontal="right" vertical="top"/>
      <protection hidden="1"/>
    </xf>
    <xf numFmtId="164" fontId="17" fillId="3" borderId="7" xfId="1" applyNumberFormat="1" applyFont="1" applyFill="1" applyBorder="1" applyAlignment="1" applyProtection="1">
      <alignment horizontal="right" vertical="top"/>
    </xf>
    <xf numFmtId="0" fontId="0" fillId="9" borderId="0" xfId="0" applyFill="1"/>
    <xf numFmtId="0" fontId="25" fillId="9" borderId="0" xfId="0" applyFont="1" applyFill="1"/>
    <xf numFmtId="4" fontId="8" fillId="3" borderId="0" xfId="0" applyNumberFormat="1" applyFont="1" applyFill="1"/>
    <xf numFmtId="4" fontId="8" fillId="3" borderId="2" xfId="0" applyNumberFormat="1" applyFont="1" applyFill="1" applyBorder="1"/>
    <xf numFmtId="0" fontId="6" fillId="9" borderId="0" xfId="2" applyFill="1" applyProtection="1">
      <protection locked="0"/>
    </xf>
    <xf numFmtId="0" fontId="6" fillId="9" borderId="0" xfId="2" applyFill="1"/>
    <xf numFmtId="0" fontId="4" fillId="9" borderId="0" xfId="4" applyFill="1"/>
    <xf numFmtId="0" fontId="7" fillId="9" borderId="0" xfId="4" applyFont="1" applyFill="1"/>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6" fillId="9" borderId="0" xfId="6" applyFont="1" applyFill="1"/>
    <xf numFmtId="0" fontId="28" fillId="9" borderId="0" xfId="6" applyFont="1" applyFill="1"/>
    <xf numFmtId="0" fontId="28" fillId="9" borderId="0" xfId="0" applyFont="1" applyFill="1"/>
    <xf numFmtId="0" fontId="38" fillId="9" borderId="18" xfId="0" applyFont="1" applyFill="1" applyBorder="1" applyAlignment="1">
      <alignment horizontal="left" vertical="top" wrapText="1"/>
    </xf>
    <xf numFmtId="0" fontId="38" fillId="41" borderId="18" xfId="0" applyFont="1" applyFill="1" applyBorder="1" applyAlignment="1">
      <alignment horizontal="left" vertical="top" wrapText="1"/>
    </xf>
    <xf numFmtId="0" fontId="36" fillId="9" borderId="0" xfId="0" applyFont="1" applyFill="1"/>
    <xf numFmtId="0" fontId="9" fillId="9" borderId="0" xfId="0" applyFont="1" applyFill="1" applyAlignment="1">
      <alignment horizontal="justify" vertical="top" wrapText="1"/>
    </xf>
    <xf numFmtId="0" fontId="29" fillId="9" borderId="0" xfId="0" applyFont="1" applyFill="1" applyAlignment="1">
      <alignment vertical="top" wrapText="1"/>
    </xf>
    <xf numFmtId="4" fontId="29" fillId="9" borderId="0" xfId="0" applyNumberFormat="1" applyFont="1" applyFill="1" applyAlignment="1">
      <alignment vertical="top" wrapText="1"/>
    </xf>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3" fontId="10" fillId="0" borderId="18" xfId="0" applyNumberFormat="1" applyFont="1" applyBorder="1" applyAlignment="1" applyProtection="1">
      <alignment horizontal="right" vertical="top"/>
      <protection locked="0"/>
    </xf>
    <xf numFmtId="0" fontId="10" fillId="0" borderId="18" xfId="0" applyFont="1" applyBorder="1" applyAlignment="1" applyProtection="1">
      <alignment vertical="top"/>
      <protection locked="0"/>
    </xf>
    <xf numFmtId="4" fontId="10" fillId="0" borderId="18" xfId="0" applyNumberFormat="1" applyFont="1" applyBorder="1" applyAlignment="1">
      <alignment vertical="top"/>
    </xf>
    <xf numFmtId="4" fontId="10" fillId="0" borderId="18" xfId="0" applyNumberFormat="1" applyFont="1" applyBorder="1" applyAlignment="1">
      <alignment horizontal="right" vertical="top"/>
    </xf>
    <xf numFmtId="4" fontId="10" fillId="0" borderId="18" xfId="0" applyNumberFormat="1" applyFont="1" applyBorder="1" applyAlignment="1" applyProtection="1">
      <alignment horizontal="center" vertical="top"/>
      <protection locked="0"/>
    </xf>
    <xf numFmtId="4" fontId="41" fillId="9" borderId="0" xfId="0" applyNumberFormat="1" applyFont="1" applyFill="1"/>
    <xf numFmtId="0" fontId="41" fillId="0" borderId="0" xfId="0" applyFont="1"/>
    <xf numFmtId="4" fontId="41" fillId="0" borderId="0" xfId="0" applyNumberFormat="1" applyFont="1"/>
    <xf numFmtId="0" fontId="42" fillId="9" borderId="0" xfId="6" applyFont="1" applyFill="1"/>
    <xf numFmtId="0" fontId="42" fillId="9" borderId="0" xfId="0" applyFont="1" applyFill="1"/>
    <xf numFmtId="0" fontId="43" fillId="9" borderId="0" xfId="0" applyFont="1" applyFill="1"/>
    <xf numFmtId="0" fontId="9" fillId="11" borderId="18" xfId="0" applyFont="1" applyFill="1" applyBorder="1" applyAlignment="1">
      <alignment horizontal="center" vertical="center" wrapText="1"/>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Alignment="1">
      <alignment horizontal="justify" vertical="top" wrapText="1"/>
    </xf>
    <xf numFmtId="0" fontId="38" fillId="9" borderId="0" xfId="0" applyFont="1" applyFill="1"/>
    <xf numFmtId="0" fontId="10" fillId="9" borderId="0" xfId="0" applyFont="1" applyFill="1"/>
    <xf numFmtId="0" fontId="9" fillId="11" borderId="5" xfId="3" applyFont="1" applyFill="1" applyBorder="1" applyAlignment="1">
      <alignment horizontal="center" textRotation="90" wrapText="1"/>
    </xf>
    <xf numFmtId="0" fontId="9" fillId="11" borderId="5" xfId="3" applyFont="1" applyFill="1" applyBorder="1" applyAlignment="1">
      <alignment horizontal="center" vertical="center" wrapText="1"/>
    </xf>
    <xf numFmtId="0" fontId="11" fillId="6" borderId="6" xfId="3" applyFont="1" applyFill="1" applyBorder="1" applyAlignment="1">
      <alignment horizontal="left" vertical="top" wrapText="1"/>
    </xf>
    <xf numFmtId="0" fontId="11" fillId="6" borderId="6" xfId="3" applyFont="1" applyFill="1" applyBorder="1" applyAlignment="1">
      <alignment horizontal="center" vertical="top" wrapText="1"/>
    </xf>
    <xf numFmtId="0" fontId="11" fillId="6" borderId="6" xfId="3" applyFont="1" applyFill="1" applyBorder="1" applyAlignment="1">
      <alignment vertical="top" wrapText="1"/>
    </xf>
    <xf numFmtId="0" fontId="11" fillId="2" borderId="7" xfId="3" applyFont="1" applyFill="1" applyBorder="1" applyAlignment="1">
      <alignment horizontal="left" vertical="top" wrapText="1"/>
    </xf>
    <xf numFmtId="0" fontId="11" fillId="2" borderId="7" xfId="3" applyFont="1" applyFill="1" applyBorder="1" applyAlignment="1">
      <alignment horizontal="center" vertical="top" wrapText="1"/>
    </xf>
    <xf numFmtId="0" fontId="11" fillId="9" borderId="7" xfId="3" applyFont="1" applyFill="1" applyBorder="1" applyAlignment="1">
      <alignment vertical="top" wrapText="1"/>
    </xf>
    <xf numFmtId="0" fontId="12" fillId="2" borderId="7" xfId="3" applyFont="1" applyFill="1" applyBorder="1" applyAlignment="1">
      <alignment horizontal="left" vertical="top" wrapText="1"/>
    </xf>
    <xf numFmtId="0" fontId="12" fillId="2" borderId="7" xfId="3" applyFont="1" applyFill="1" applyBorder="1" applyAlignment="1">
      <alignment horizontal="center" vertical="top" wrapText="1"/>
    </xf>
    <xf numFmtId="0" fontId="12" fillId="9" borderId="7" xfId="3" applyFont="1" applyFill="1" applyBorder="1" applyAlignment="1">
      <alignment vertical="top" wrapText="1"/>
    </xf>
    <xf numFmtId="0" fontId="11" fillId="6" borderId="7" xfId="3" applyFont="1" applyFill="1" applyBorder="1" applyAlignment="1">
      <alignment horizontal="left" vertical="top" wrapText="1"/>
    </xf>
    <xf numFmtId="0" fontId="11" fillId="6" borderId="7" xfId="3" applyFont="1" applyFill="1" applyBorder="1" applyAlignment="1">
      <alignment horizontal="center" vertical="top" wrapText="1"/>
    </xf>
    <xf numFmtId="0" fontId="11" fillId="6" borderId="7" xfId="3" applyFont="1" applyFill="1" applyBorder="1" applyAlignment="1">
      <alignment vertical="top" wrapText="1"/>
    </xf>
    <xf numFmtId="0" fontId="11" fillId="2" borderId="7" xfId="3" applyFont="1" applyFill="1" applyBorder="1" applyAlignment="1">
      <alignment vertical="top" wrapText="1"/>
    </xf>
    <xf numFmtId="0" fontId="12" fillId="9" borderId="7" xfId="3" applyFont="1" applyFill="1" applyBorder="1" applyAlignment="1">
      <alignment wrapText="1"/>
    </xf>
    <xf numFmtId="0" fontId="12" fillId="2" borderId="11" xfId="3" applyFont="1" applyFill="1" applyBorder="1" applyAlignment="1">
      <alignment horizontal="center" vertical="top" wrapText="1"/>
    </xf>
    <xf numFmtId="0" fontId="12" fillId="2" borderId="7" xfId="3" applyFont="1" applyFill="1" applyBorder="1" applyAlignment="1">
      <alignment vertical="top" wrapText="1"/>
    </xf>
    <xf numFmtId="0" fontId="10" fillId="11" borderId="5" xfId="3" applyFont="1" applyFill="1" applyBorder="1" applyAlignment="1">
      <alignment vertical="top" wrapText="1"/>
    </xf>
    <xf numFmtId="0" fontId="9" fillId="11" borderId="5" xfId="3" applyFont="1" applyFill="1" applyBorder="1" applyAlignment="1">
      <alignment vertical="top" wrapText="1"/>
    </xf>
    <xf numFmtId="0" fontId="9" fillId="11" borderId="5" xfId="3" applyFont="1" applyFill="1" applyBorder="1" applyAlignment="1">
      <alignment horizontal="center" vertical="center"/>
    </xf>
    <xf numFmtId="4" fontId="11" fillId="6" borderId="6" xfId="3" applyNumberFormat="1" applyFont="1" applyFill="1" applyBorder="1" applyAlignment="1">
      <alignment vertical="top" wrapText="1"/>
    </xf>
    <xf numFmtId="4" fontId="11" fillId="6" borderId="6" xfId="3" applyNumberFormat="1" applyFont="1" applyFill="1" applyBorder="1" applyAlignment="1">
      <alignment horizontal="right" vertical="top" wrapText="1"/>
    </xf>
    <xf numFmtId="4" fontId="11" fillId="2" borderId="7" xfId="3" applyNumberFormat="1" applyFont="1" applyFill="1" applyBorder="1" applyAlignment="1">
      <alignment vertical="top" wrapText="1"/>
    </xf>
    <xf numFmtId="4" fontId="11" fillId="3" borderId="7" xfId="3" applyNumberFormat="1" applyFont="1" applyFill="1" applyBorder="1" applyAlignment="1">
      <alignment horizontal="right" vertical="top" wrapText="1"/>
    </xf>
    <xf numFmtId="4" fontId="12" fillId="2" borderId="7" xfId="3" applyNumberFormat="1" applyFont="1" applyFill="1" applyBorder="1" applyAlignment="1" applyProtection="1">
      <alignment vertical="top" wrapText="1"/>
      <protection locked="0"/>
    </xf>
    <xf numFmtId="4" fontId="12" fillId="3" borderId="7" xfId="3" applyNumberFormat="1" applyFont="1" applyFill="1" applyBorder="1" applyAlignment="1">
      <alignment horizontal="right" vertical="top" wrapText="1"/>
    </xf>
    <xf numFmtId="4" fontId="11" fillId="6" borderId="7" xfId="3" applyNumberFormat="1" applyFont="1" applyFill="1" applyBorder="1" applyAlignment="1">
      <alignment vertical="top" wrapText="1"/>
    </xf>
    <xf numFmtId="4" fontId="11" fillId="3" borderId="7" xfId="3" applyNumberFormat="1" applyFont="1" applyFill="1" applyBorder="1" applyAlignment="1">
      <alignment vertical="top" wrapText="1"/>
    </xf>
    <xf numFmtId="4" fontId="11" fillId="2" borderId="12" xfId="3" applyNumberFormat="1" applyFont="1" applyFill="1" applyBorder="1" applyAlignment="1">
      <alignment vertical="top" wrapText="1"/>
    </xf>
    <xf numFmtId="4" fontId="9" fillId="11" borderId="5" xfId="3" applyNumberFormat="1" applyFont="1" applyFill="1" applyBorder="1" applyAlignment="1">
      <alignment vertical="top" wrapText="1"/>
    </xf>
    <xf numFmtId="0" fontId="20" fillId="13" borderId="6" xfId="3" applyFont="1" applyFill="1" applyBorder="1" applyAlignment="1">
      <alignment vertical="top"/>
    </xf>
    <xf numFmtId="0" fontId="17" fillId="13" borderId="6" xfId="3" applyFont="1" applyFill="1" applyBorder="1" applyAlignment="1">
      <alignment horizontal="center" vertical="top"/>
    </xf>
    <xf numFmtId="0" fontId="17" fillId="13" borderId="6" xfId="3" applyFont="1" applyFill="1" applyBorder="1" applyAlignment="1">
      <alignment vertical="top"/>
    </xf>
    <xf numFmtId="0" fontId="20" fillId="15" borderId="7" xfId="3" applyFont="1" applyFill="1" applyBorder="1"/>
    <xf numFmtId="0" fontId="17" fillId="15" borderId="7" xfId="3" applyFont="1" applyFill="1" applyBorder="1" applyAlignment="1">
      <alignment horizontal="center"/>
    </xf>
    <xf numFmtId="0" fontId="17" fillId="15" borderId="7" xfId="3" applyFont="1" applyFill="1" applyBorder="1" applyAlignment="1">
      <alignment horizontal="center" vertical="top"/>
    </xf>
    <xf numFmtId="0" fontId="17" fillId="15" borderId="7" xfId="4" applyFont="1" applyFill="1" applyBorder="1"/>
    <xf numFmtId="0" fontId="20" fillId="14" borderId="7" xfId="3" applyFont="1" applyFill="1" applyBorder="1" applyAlignment="1">
      <alignment vertical="top"/>
    </xf>
    <xf numFmtId="0" fontId="17" fillId="14" borderId="7" xfId="3" applyFont="1" applyFill="1" applyBorder="1" applyAlignment="1">
      <alignment horizontal="center" vertical="top"/>
    </xf>
    <xf numFmtId="0" fontId="17" fillId="14" borderId="7" xfId="4" applyFont="1" applyFill="1" applyBorder="1" applyAlignment="1">
      <alignment vertical="top"/>
    </xf>
    <xf numFmtId="0" fontId="20" fillId="9" borderId="7" xfId="3" applyFont="1" applyFill="1" applyBorder="1" applyAlignment="1">
      <alignment vertical="top"/>
    </xf>
    <xf numFmtId="0" fontId="17" fillId="9" borderId="7" xfId="3" applyFont="1" applyFill="1" applyBorder="1" applyAlignment="1">
      <alignment horizontal="center" vertical="top"/>
    </xf>
    <xf numFmtId="0" fontId="17" fillId="9" borderId="7" xfId="4" applyFont="1" applyFill="1" applyBorder="1" applyAlignment="1">
      <alignment vertical="top"/>
    </xf>
    <xf numFmtId="0" fontId="19" fillId="9" borderId="7" xfId="3" applyFont="1" applyFill="1" applyBorder="1" applyAlignment="1">
      <alignment vertical="top"/>
    </xf>
    <xf numFmtId="0" fontId="18" fillId="9" borderId="7" xfId="3" applyFont="1" applyFill="1" applyBorder="1" applyAlignment="1">
      <alignment horizontal="center" vertical="top"/>
    </xf>
    <xf numFmtId="0" fontId="18" fillId="9" borderId="7" xfId="3" applyFont="1" applyFill="1" applyBorder="1" applyAlignment="1">
      <alignment vertical="top"/>
    </xf>
    <xf numFmtId="0" fontId="18" fillId="9" borderId="7" xfId="4" applyFont="1" applyFill="1" applyBorder="1" applyAlignment="1">
      <alignment vertical="top"/>
    </xf>
    <xf numFmtId="0" fontId="18" fillId="9" borderId="7" xfId="4" applyFont="1" applyFill="1" applyBorder="1" applyAlignment="1" applyProtection="1">
      <alignment vertical="top"/>
      <protection locked="0"/>
    </xf>
    <xf numFmtId="0" fontId="18" fillId="9" borderId="7" xfId="4" applyFont="1" applyFill="1" applyBorder="1" applyAlignment="1">
      <alignment vertical="top" wrapText="1"/>
    </xf>
    <xf numFmtId="0" fontId="17" fillId="9" borderId="7" xfId="3" applyFont="1" applyFill="1" applyBorder="1" applyAlignment="1">
      <alignment vertical="top"/>
    </xf>
    <xf numFmtId="0" fontId="19" fillId="9" borderId="7" xfId="3" applyFont="1" applyFill="1" applyBorder="1"/>
    <xf numFmtId="0" fontId="18" fillId="9" borderId="7" xfId="4" applyFont="1" applyFill="1" applyBorder="1"/>
    <xf numFmtId="0" fontId="20" fillId="9" borderId="7" xfId="3" applyFont="1" applyFill="1" applyBorder="1"/>
    <xf numFmtId="0" fontId="17" fillId="9" borderId="7" xfId="4" applyFont="1" applyFill="1" applyBorder="1"/>
    <xf numFmtId="0" fontId="18" fillId="9" borderId="7" xfId="4" applyFont="1" applyFill="1" applyBorder="1" applyAlignment="1">
      <alignment wrapText="1"/>
    </xf>
    <xf numFmtId="0" fontId="18" fillId="9" borderId="7" xfId="3" applyFont="1" applyFill="1" applyBorder="1" applyAlignment="1">
      <alignment vertical="top" wrapText="1"/>
    </xf>
    <xf numFmtId="0" fontId="18" fillId="9" borderId="7" xfId="3" applyFont="1" applyFill="1" applyBorder="1" applyAlignment="1">
      <alignment horizontal="center" vertical="top" wrapText="1"/>
    </xf>
    <xf numFmtId="0" fontId="17" fillId="9" borderId="7" xfId="4" applyFont="1" applyFill="1" applyBorder="1" applyAlignment="1">
      <alignment vertical="top" wrapText="1"/>
    </xf>
    <xf numFmtId="0" fontId="19" fillId="9" borderId="15" xfId="3" applyFont="1" applyFill="1" applyBorder="1" applyAlignment="1">
      <alignment vertical="top"/>
    </xf>
    <xf numFmtId="0" fontId="18" fillId="9" borderId="15" xfId="3" applyFont="1" applyFill="1" applyBorder="1" applyAlignment="1">
      <alignment horizontal="center" vertical="top"/>
    </xf>
    <xf numFmtId="0" fontId="18" fillId="9" borderId="15" xfId="4" applyFont="1" applyFill="1" applyBorder="1" applyAlignment="1">
      <alignment vertical="top" wrapText="1"/>
    </xf>
    <xf numFmtId="164" fontId="18" fillId="9" borderId="7" xfId="1" applyNumberFormat="1" applyFont="1" applyFill="1" applyBorder="1" applyAlignment="1" applyProtection="1">
      <alignment vertical="top"/>
    </xf>
    <xf numFmtId="164" fontId="18" fillId="9" borderId="7" xfId="1" applyNumberFormat="1" applyFont="1" applyFill="1" applyBorder="1" applyAlignment="1" applyProtection="1">
      <alignment vertical="top"/>
      <protection hidden="1"/>
    </xf>
    <xf numFmtId="164" fontId="18" fillId="3" borderId="7" xfId="1" applyNumberFormat="1" applyFont="1" applyFill="1" applyBorder="1" applyAlignment="1" applyProtection="1">
      <alignment horizontal="right" vertical="top"/>
      <protection hidden="1"/>
    </xf>
    <xf numFmtId="164" fontId="18" fillId="3" borderId="7" xfId="1" applyNumberFormat="1" applyFont="1" applyFill="1" applyBorder="1" applyAlignment="1" applyProtection="1">
      <alignment horizontal="right" vertical="top"/>
    </xf>
    <xf numFmtId="0" fontId="20" fillId="13" borderId="6" xfId="3" applyFont="1" applyFill="1" applyBorder="1" applyAlignment="1">
      <alignment vertical="center"/>
    </xf>
    <xf numFmtId="0" fontId="17" fillId="13" borderId="6" xfId="3" applyFont="1" applyFill="1" applyBorder="1" applyAlignment="1">
      <alignment horizontal="center" vertical="center"/>
    </xf>
    <xf numFmtId="0" fontId="17" fillId="13" borderId="6" xfId="3" applyFont="1" applyFill="1" applyBorder="1" applyAlignment="1">
      <alignment vertical="center" wrapText="1"/>
    </xf>
    <xf numFmtId="164" fontId="17" fillId="13" borderId="6" xfId="1" applyNumberFormat="1" applyFont="1" applyFill="1" applyBorder="1" applyAlignment="1" applyProtection="1">
      <alignment vertical="center"/>
      <protection hidden="1"/>
    </xf>
    <xf numFmtId="0" fontId="20" fillId="15" borderId="7" xfId="3" applyFont="1" applyFill="1" applyBorder="1" applyAlignment="1">
      <alignment vertical="center"/>
    </xf>
    <xf numFmtId="0" fontId="17" fillId="15" borderId="7" xfId="3" applyFont="1" applyFill="1" applyBorder="1" applyAlignment="1">
      <alignment horizontal="center" vertical="center"/>
    </xf>
    <xf numFmtId="0" fontId="17" fillId="15" borderId="7" xfId="4" applyFont="1" applyFill="1" applyBorder="1" applyAlignment="1">
      <alignment vertical="center" wrapText="1"/>
    </xf>
    <xf numFmtId="164" fontId="17" fillId="15" borderId="7" xfId="1" applyNumberFormat="1" applyFont="1" applyFill="1" applyBorder="1" applyAlignment="1" applyProtection="1">
      <alignment vertical="center"/>
      <protection hidden="1"/>
    </xf>
    <xf numFmtId="0" fontId="20" fillId="14" borderId="7" xfId="3" applyFont="1" applyFill="1" applyBorder="1" applyAlignment="1">
      <alignment vertical="center"/>
    </xf>
    <xf numFmtId="0" fontId="17" fillId="14" borderId="7" xfId="3" applyFont="1" applyFill="1" applyBorder="1" applyAlignment="1">
      <alignment horizontal="center" vertical="center"/>
    </xf>
    <xf numFmtId="0" fontId="17" fillId="14" borderId="7" xfId="4" applyFont="1" applyFill="1" applyBorder="1" applyAlignment="1">
      <alignment vertical="center" wrapText="1"/>
    </xf>
    <xf numFmtId="164" fontId="17" fillId="14" borderId="7" xfId="1" applyNumberFormat="1" applyFont="1" applyFill="1" applyBorder="1" applyAlignment="1" applyProtection="1">
      <alignment vertical="center"/>
      <protection hidden="1"/>
    </xf>
    <xf numFmtId="0" fontId="20" fillId="9" borderId="7" xfId="3" applyFont="1" applyFill="1" applyBorder="1" applyAlignment="1">
      <alignment vertical="center"/>
    </xf>
    <xf numFmtId="0" fontId="17" fillId="9" borderId="7" xfId="3" applyFont="1" applyFill="1" applyBorder="1" applyAlignment="1">
      <alignment horizontal="center" vertical="center"/>
    </xf>
    <xf numFmtId="0" fontId="17" fillId="9" borderId="7" xfId="4" applyFont="1" applyFill="1" applyBorder="1" applyAlignment="1">
      <alignment vertical="center" wrapText="1"/>
    </xf>
    <xf numFmtId="164" fontId="17" fillId="9" borderId="7" xfId="1" applyNumberFormat="1" applyFont="1" applyFill="1" applyBorder="1" applyAlignment="1" applyProtection="1">
      <alignment vertical="center"/>
      <protection hidden="1"/>
    </xf>
    <xf numFmtId="0" fontId="19" fillId="9" borderId="7" xfId="3" applyFont="1" applyFill="1" applyBorder="1" applyAlignment="1">
      <alignment vertical="center"/>
    </xf>
    <xf numFmtId="0" fontId="18" fillId="9" borderId="7" xfId="3" applyFont="1" applyFill="1" applyBorder="1" applyAlignment="1">
      <alignment horizontal="center" vertical="center"/>
    </xf>
    <xf numFmtId="0" fontId="18" fillId="9" borderId="7" xfId="3" applyFont="1" applyFill="1" applyBorder="1" applyAlignment="1">
      <alignment vertical="center" wrapText="1"/>
    </xf>
    <xf numFmtId="164" fontId="18" fillId="9" borderId="7" xfId="1" applyNumberFormat="1" applyFont="1" applyFill="1" applyBorder="1" applyAlignment="1" applyProtection="1">
      <alignment vertical="center"/>
      <protection locked="0"/>
    </xf>
    <xf numFmtId="0" fontId="18" fillId="9" borderId="7" xfId="4" applyFont="1" applyFill="1" applyBorder="1" applyAlignment="1">
      <alignment vertical="center" wrapText="1"/>
    </xf>
    <xf numFmtId="0" fontId="19" fillId="0" borderId="7" xfId="3" applyFont="1" applyBorder="1" applyAlignment="1">
      <alignment vertical="center"/>
    </xf>
    <xf numFmtId="0" fontId="18" fillId="0" borderId="7" xfId="3" applyFont="1" applyBorder="1" applyAlignment="1">
      <alignment horizontal="center" vertical="center"/>
    </xf>
    <xf numFmtId="0" fontId="18" fillId="0" borderId="7" xfId="4" applyFont="1" applyBorder="1" applyAlignment="1">
      <alignment vertical="center" wrapText="1"/>
    </xf>
    <xf numFmtId="0" fontId="18" fillId="9" borderId="7" xfId="4" applyFont="1" applyFill="1" applyBorder="1" applyAlignment="1" applyProtection="1">
      <alignment vertical="center" wrapText="1"/>
      <protection locked="0"/>
    </xf>
    <xf numFmtId="0" fontId="17" fillId="9" borderId="7" xfId="3" applyFont="1" applyFill="1" applyBorder="1" applyAlignment="1">
      <alignment vertical="center" wrapText="1"/>
    </xf>
    <xf numFmtId="164" fontId="17" fillId="9" borderId="7" xfId="1" applyNumberFormat="1" applyFont="1" applyFill="1" applyBorder="1" applyAlignment="1" applyProtection="1">
      <alignment vertical="center"/>
    </xf>
    <xf numFmtId="0" fontId="18" fillId="9" borderId="7" xfId="3" applyFont="1" applyFill="1" applyBorder="1" applyAlignment="1">
      <alignment horizontal="center" vertical="center" wrapText="1"/>
    </xf>
    <xf numFmtId="0" fontId="17" fillId="9" borderId="7" xfId="3" applyFont="1" applyFill="1" applyBorder="1" applyAlignment="1">
      <alignment vertical="center"/>
    </xf>
    <xf numFmtId="0" fontId="18" fillId="9" borderId="7" xfId="3" applyFont="1" applyFill="1" applyBorder="1" applyAlignment="1">
      <alignment vertical="center"/>
    </xf>
    <xf numFmtId="164" fontId="17" fillId="14" borderId="7" xfId="1" applyNumberFormat="1" applyFont="1" applyFill="1" applyBorder="1" applyAlignment="1" applyProtection="1">
      <alignment horizontal="right" vertical="center"/>
      <protection hidden="1"/>
    </xf>
    <xf numFmtId="164" fontId="18" fillId="9" borderId="7" xfId="1" applyNumberFormat="1" applyFont="1" applyFill="1" applyBorder="1" applyAlignment="1" applyProtection="1">
      <alignment vertical="center"/>
    </xf>
    <xf numFmtId="164" fontId="17" fillId="15" borderId="7" xfId="1" applyNumberFormat="1" applyFont="1" applyFill="1" applyBorder="1" applyAlignment="1" applyProtection="1">
      <alignment horizontal="right" vertical="center"/>
      <protection hidden="1"/>
    </xf>
    <xf numFmtId="164" fontId="18" fillId="9" borderId="15" xfId="1" applyNumberFormat="1" applyFont="1" applyFill="1" applyBorder="1" applyAlignment="1" applyProtection="1">
      <alignment vertical="center"/>
      <protection hidden="1"/>
    </xf>
    <xf numFmtId="164" fontId="18" fillId="3" borderId="15" xfId="1" applyNumberFormat="1" applyFont="1" applyFill="1" applyBorder="1" applyAlignment="1" applyProtection="1">
      <alignment horizontal="right" vertical="center"/>
      <protection hidden="1"/>
    </xf>
    <xf numFmtId="164" fontId="17" fillId="14" borderId="7" xfId="1" applyNumberFormat="1" applyFont="1" applyFill="1" applyBorder="1" applyAlignment="1" applyProtection="1">
      <alignment vertical="top"/>
    </xf>
    <xf numFmtId="0" fontId="9" fillId="11" borderId="18" xfId="0" applyFont="1" applyFill="1" applyBorder="1" applyAlignment="1">
      <alignment horizontal="center" vertical="top" wrapText="1"/>
    </xf>
    <xf numFmtId="0" fontId="28" fillId="9" borderId="0" xfId="0" applyFont="1" applyFill="1" applyAlignment="1">
      <alignment vertical="top"/>
    </xf>
    <xf numFmtId="0" fontId="28" fillId="9" borderId="0" xfId="6" applyFont="1" applyFill="1" applyAlignment="1">
      <alignment vertical="top"/>
    </xf>
    <xf numFmtId="0" fontId="2" fillId="0" borderId="0" xfId="6" applyAlignment="1">
      <alignment vertical="top"/>
    </xf>
    <xf numFmtId="0" fontId="36" fillId="9" borderId="0" xfId="6" applyFont="1" applyFill="1" applyAlignment="1">
      <alignment vertical="top" wrapText="1"/>
    </xf>
    <xf numFmtId="0" fontId="28" fillId="9" borderId="0" xfId="6" applyFont="1" applyFill="1" applyAlignment="1">
      <alignment vertical="top" wrapText="1"/>
    </xf>
    <xf numFmtId="0" fontId="38" fillId="41" borderId="18" xfId="0" applyFont="1" applyFill="1" applyBorder="1" applyAlignment="1">
      <alignment vertical="top" wrapText="1"/>
    </xf>
    <xf numFmtId="0" fontId="38" fillId="9" borderId="18" xfId="0" applyFont="1" applyFill="1" applyBorder="1" applyAlignment="1">
      <alignment vertical="top" wrapText="1"/>
    </xf>
    <xf numFmtId="0" fontId="27" fillId="0" borderId="18" xfId="0" applyFont="1" applyBorder="1" applyAlignment="1">
      <alignment vertical="top" wrapText="1"/>
    </xf>
    <xf numFmtId="0" fontId="36" fillId="9" borderId="0" xfId="0" applyFont="1" applyFill="1" applyAlignment="1">
      <alignment vertical="top" wrapText="1"/>
    </xf>
    <xf numFmtId="0" fontId="40" fillId="0" borderId="18" xfId="0" applyFont="1" applyBorder="1" applyAlignment="1">
      <alignment vertical="top"/>
    </xf>
    <xf numFmtId="0" fontId="35" fillId="9" borderId="0" xfId="6" applyFont="1" applyFill="1" applyAlignment="1">
      <alignment vertical="top"/>
    </xf>
    <xf numFmtId="0" fontId="36" fillId="9" borderId="0" xfId="6" applyFont="1" applyFill="1" applyAlignment="1">
      <alignment vertical="top"/>
    </xf>
    <xf numFmtId="0" fontId="25" fillId="9" borderId="0" xfId="6" applyFont="1" applyFill="1" applyAlignment="1">
      <alignment vertical="top"/>
    </xf>
    <xf numFmtId="49" fontId="35" fillId="9" borderId="0" xfId="6" applyNumberFormat="1" applyFont="1" applyFill="1" applyAlignment="1">
      <alignment vertical="top"/>
    </xf>
    <xf numFmtId="0" fontId="9" fillId="4" borderId="0" xfId="6" applyFont="1" applyFill="1" applyAlignment="1">
      <alignment horizontal="left" vertical="top"/>
    </xf>
    <xf numFmtId="0" fontId="9" fillId="8" borderId="0" xfId="6" applyFont="1" applyFill="1" applyAlignment="1">
      <alignment horizontal="left" vertical="top"/>
    </xf>
    <xf numFmtId="0" fontId="37" fillId="9" borderId="0" xfId="6" applyFont="1" applyFill="1" applyAlignment="1">
      <alignment vertical="top"/>
    </xf>
    <xf numFmtId="0" fontId="38" fillId="41" borderId="18" xfId="0" applyFont="1" applyFill="1" applyBorder="1" applyAlignment="1">
      <alignment horizontal="center" vertical="top"/>
    </xf>
    <xf numFmtId="0" fontId="39" fillId="41" borderId="18" xfId="0" applyFont="1" applyFill="1" applyBorder="1" applyAlignment="1">
      <alignment horizontal="center" vertical="top"/>
    </xf>
    <xf numFmtId="0" fontId="38" fillId="9" borderId="18" xfId="0" applyFont="1" applyFill="1" applyBorder="1" applyAlignment="1">
      <alignment horizontal="center" vertical="top"/>
    </xf>
    <xf numFmtId="0" fontId="38" fillId="9" borderId="29" xfId="0" applyFont="1" applyFill="1" applyBorder="1" applyAlignment="1">
      <alignment horizontal="left" vertical="top" wrapText="1"/>
    </xf>
    <xf numFmtId="0" fontId="38" fillId="41" borderId="29" xfId="0" applyFont="1" applyFill="1" applyBorder="1" applyAlignment="1">
      <alignment horizontal="left" vertical="top" wrapText="1"/>
    </xf>
    <xf numFmtId="0" fontId="38" fillId="9" borderId="30" xfId="0" applyFont="1" applyFill="1" applyBorder="1" applyAlignment="1">
      <alignment horizontal="left" vertical="top" wrapText="1"/>
    </xf>
    <xf numFmtId="0" fontId="38" fillId="41" borderId="31" xfId="0" applyFont="1" applyFill="1" applyBorder="1" applyAlignment="1">
      <alignment horizontal="center" vertical="top"/>
    </xf>
    <xf numFmtId="0" fontId="38" fillId="41" borderId="28" xfId="0" applyFont="1" applyFill="1" applyBorder="1" applyAlignment="1">
      <alignment horizontal="center" vertical="top"/>
    </xf>
    <xf numFmtId="0" fontId="38" fillId="41" borderId="28" xfId="0" applyFont="1" applyFill="1" applyBorder="1" applyAlignment="1">
      <alignment horizontal="left" vertical="top" wrapText="1"/>
    </xf>
    <xf numFmtId="0" fontId="38" fillId="9" borderId="23" xfId="0" applyFont="1" applyFill="1" applyBorder="1" applyAlignment="1">
      <alignment horizontal="left" vertical="top" wrapText="1"/>
    </xf>
    <xf numFmtId="0" fontId="38" fillId="41" borderId="23" xfId="0" applyFont="1" applyFill="1" applyBorder="1" applyAlignment="1">
      <alignment horizontal="left" vertical="top" wrapText="1"/>
    </xf>
    <xf numFmtId="0" fontId="27" fillId="0" borderId="18" xfId="0" applyFont="1" applyBorder="1" applyAlignment="1">
      <alignment vertical="top"/>
    </xf>
    <xf numFmtId="0" fontId="40" fillId="0" borderId="18" xfId="0" applyFont="1" applyBorder="1" applyAlignment="1">
      <alignment horizontal="center" vertical="top"/>
    </xf>
    <xf numFmtId="0" fontId="40" fillId="0" borderId="18" xfId="0" applyFont="1" applyBorder="1" applyAlignment="1">
      <alignment horizontal="left" vertical="top" wrapText="1"/>
    </xf>
    <xf numFmtId="0" fontId="37" fillId="9" borderId="0" xfId="0" applyFont="1" applyFill="1" applyAlignment="1">
      <alignment vertical="top"/>
    </xf>
    <xf numFmtId="0" fontId="35" fillId="9" borderId="0" xfId="0" applyFont="1" applyFill="1" applyAlignment="1">
      <alignment vertical="top"/>
    </xf>
    <xf numFmtId="0" fontId="36" fillId="9" borderId="0" xfId="0" applyFont="1" applyFill="1" applyAlignment="1">
      <alignment vertical="top"/>
    </xf>
    <xf numFmtId="164" fontId="18" fillId="9" borderId="7" xfId="7" applyNumberFormat="1" applyFont="1" applyFill="1" applyBorder="1" applyAlignment="1" applyProtection="1">
      <alignment vertical="top"/>
      <protection locked="0"/>
    </xf>
    <xf numFmtId="165" fontId="4" fillId="9" borderId="0" xfId="4" applyNumberFormat="1" applyFill="1"/>
    <xf numFmtId="3" fontId="4" fillId="9" borderId="0" xfId="4" applyNumberFormat="1" applyFill="1"/>
    <xf numFmtId="4" fontId="4" fillId="9" borderId="0" xfId="4" applyNumberFormat="1" applyFill="1"/>
    <xf numFmtId="164" fontId="18" fillId="16" borderId="7" xfId="7" applyNumberFormat="1" applyFont="1" applyFill="1" applyBorder="1" applyAlignment="1" applyProtection="1">
      <alignment vertical="top"/>
      <protection locked="0"/>
    </xf>
    <xf numFmtId="164" fontId="4" fillId="9" borderId="0" xfId="4" applyNumberFormat="1" applyFill="1"/>
    <xf numFmtId="166" fontId="4" fillId="9" borderId="0" xfId="4" applyNumberFormat="1" applyFill="1"/>
    <xf numFmtId="0" fontId="10" fillId="41" borderId="18" xfId="0" applyFont="1" applyFill="1" applyBorder="1" applyAlignment="1">
      <alignment horizontal="left" vertical="top" wrapText="1"/>
    </xf>
    <xf numFmtId="0" fontId="10" fillId="9" borderId="18" xfId="0" applyFont="1" applyFill="1" applyBorder="1" applyAlignment="1">
      <alignment horizontal="left" vertical="top" wrapText="1"/>
    </xf>
    <xf numFmtId="0" fontId="46" fillId="9" borderId="18" xfId="0" applyFont="1" applyFill="1" applyBorder="1" applyAlignment="1">
      <alignment horizontal="left" vertical="center" wrapText="1"/>
    </xf>
    <xf numFmtId="0" fontId="46" fillId="0" borderId="18" xfId="0" applyFont="1" applyBorder="1" applyAlignment="1">
      <alignment horizontal="left" vertical="center" wrapText="1"/>
    </xf>
    <xf numFmtId="0" fontId="9" fillId="41" borderId="18" xfId="0" applyFont="1" applyFill="1" applyBorder="1" applyAlignment="1">
      <alignment horizontal="center" vertical="top"/>
    </xf>
    <xf numFmtId="0" fontId="10" fillId="41" borderId="18" xfId="0" applyFont="1" applyFill="1" applyBorder="1" applyAlignment="1">
      <alignment vertical="top" wrapText="1"/>
    </xf>
    <xf numFmtId="0" fontId="10" fillId="9" borderId="18" xfId="0" applyFont="1" applyFill="1" applyBorder="1" applyAlignment="1">
      <alignment vertical="top" wrapText="1"/>
    </xf>
    <xf numFmtId="43" fontId="17" fillId="13" borderId="6" xfId="8" applyFont="1" applyFill="1" applyBorder="1" applyAlignment="1" applyProtection="1">
      <alignment vertical="center"/>
      <protection hidden="1"/>
    </xf>
    <xf numFmtId="43" fontId="17" fillId="13" borderId="6" xfId="8" applyFont="1" applyFill="1" applyBorder="1" applyAlignment="1" applyProtection="1">
      <alignment vertical="top"/>
      <protection hidden="1"/>
    </xf>
    <xf numFmtId="0" fontId="10" fillId="0" borderId="0" xfId="4" applyFont="1"/>
    <xf numFmtId="0" fontId="29" fillId="0" borderId="0" xfId="4" applyFont="1"/>
    <xf numFmtId="0" fontId="17" fillId="0" borderId="0" xfId="4" applyFont="1"/>
    <xf numFmtId="0" fontId="24" fillId="9" borderId="0" xfId="4" applyFont="1" applyFill="1"/>
    <xf numFmtId="0" fontId="45" fillId="9" borderId="0" xfId="4" applyFont="1" applyFill="1"/>
    <xf numFmtId="0" fontId="30" fillId="0" borderId="0" xfId="4" applyFont="1"/>
    <xf numFmtId="0" fontId="9" fillId="0" borderId="0" xfId="4" applyFont="1"/>
    <xf numFmtId="0" fontId="9" fillId="0" borderId="0" xfId="4" applyFont="1" applyAlignment="1">
      <alignment horizontal="left" indent="15"/>
    </xf>
    <xf numFmtId="0" fontId="9" fillId="0" borderId="0" xfId="4" applyFont="1" applyProtection="1">
      <protection locked="0"/>
    </xf>
    <xf numFmtId="0" fontId="9" fillId="4" borderId="4" xfId="4" applyFont="1" applyFill="1" applyBorder="1" applyAlignment="1">
      <alignment horizontal="left"/>
    </xf>
    <xf numFmtId="0" fontId="9" fillId="10" borderId="4" xfId="4" applyFont="1" applyFill="1" applyBorder="1" applyProtection="1">
      <protection locked="0"/>
    </xf>
    <xf numFmtId="0" fontId="9" fillId="5" borderId="5" xfId="4" applyFont="1" applyFill="1" applyBorder="1" applyAlignment="1">
      <alignment horizontal="center" vertical="center" wrapText="1"/>
    </xf>
    <xf numFmtId="0" fontId="9" fillId="6" borderId="7" xfId="4" applyFont="1" applyFill="1" applyBorder="1"/>
    <xf numFmtId="0" fontId="10" fillId="6" borderId="7" xfId="4" applyFont="1" applyFill="1" applyBorder="1"/>
    <xf numFmtId="3" fontId="9" fillId="6" borderId="7" xfId="4" applyNumberFormat="1" applyFont="1" applyFill="1" applyBorder="1" applyAlignment="1">
      <alignment horizontal="center"/>
    </xf>
    <xf numFmtId="3" fontId="24" fillId="9" borderId="0" xfId="4" applyNumberFormat="1" applyFont="1" applyFill="1"/>
    <xf numFmtId="0" fontId="10" fillId="2" borderId="7" xfId="4" applyFont="1" applyFill="1" applyBorder="1"/>
    <xf numFmtId="0" fontId="10" fillId="2" borderId="7" xfId="4" applyFont="1" applyFill="1" applyBorder="1" applyProtection="1">
      <protection locked="0"/>
    </xf>
    <xf numFmtId="3" fontId="10" fillId="2" borderId="7" xfId="4" applyNumberFormat="1" applyFont="1" applyFill="1" applyBorder="1" applyAlignment="1" applyProtection="1">
      <alignment horizontal="center"/>
      <protection locked="0"/>
    </xf>
    <xf numFmtId="3" fontId="10" fillId="2" borderId="7" xfId="4" applyNumberFormat="1" applyFont="1" applyFill="1" applyBorder="1" applyAlignment="1">
      <alignment horizontal="center"/>
    </xf>
    <xf numFmtId="3" fontId="10" fillId="3" borderId="7" xfId="4" applyNumberFormat="1" applyFont="1" applyFill="1" applyBorder="1" applyAlignment="1">
      <alignment horizontal="center"/>
    </xf>
    <xf numFmtId="3" fontId="45" fillId="9" borderId="0" xfId="4" applyNumberFormat="1" applyFont="1" applyFill="1"/>
    <xf numFmtId="3" fontId="9" fillId="6" borderId="0" xfId="4" applyNumberFormat="1" applyFont="1" applyFill="1" applyAlignment="1">
      <alignment horizontal="center"/>
    </xf>
    <xf numFmtId="0" fontId="10" fillId="2" borderId="7" xfId="4" applyFont="1" applyFill="1" applyBorder="1" applyAlignment="1">
      <alignment horizontal="left"/>
    </xf>
    <xf numFmtId="4" fontId="45" fillId="9" borderId="0" xfId="4" applyNumberFormat="1" applyFont="1" applyFill="1"/>
    <xf numFmtId="3" fontId="10" fillId="2" borderId="22" xfId="4" applyNumberFormat="1" applyFont="1" applyFill="1" applyBorder="1" applyAlignment="1" applyProtection="1">
      <alignment horizontal="center"/>
      <protection locked="0"/>
    </xf>
    <xf numFmtId="0" fontId="9" fillId="7" borderId="8" xfId="4" applyFont="1" applyFill="1" applyBorder="1"/>
    <xf numFmtId="0" fontId="10" fillId="7" borderId="8" xfId="4" applyFont="1" applyFill="1" applyBorder="1"/>
    <xf numFmtId="0" fontId="9" fillId="8" borderId="8" xfId="4" applyFont="1" applyFill="1" applyBorder="1" applyAlignment="1" applyProtection="1">
      <alignment horizontal="right" vertical="center"/>
      <protection locked="0"/>
    </xf>
    <xf numFmtId="0" fontId="9" fillId="8" borderId="19" xfId="4" applyFont="1" applyFill="1" applyBorder="1" applyAlignment="1" applyProtection="1">
      <alignment horizontal="center" vertical="center" wrapText="1"/>
      <protection locked="0"/>
    </xf>
    <xf numFmtId="0" fontId="10" fillId="9" borderId="4" xfId="4" applyFont="1" applyFill="1" applyBorder="1" applyAlignment="1">
      <alignment horizontal="right"/>
    </xf>
    <xf numFmtId="1" fontId="9" fillId="9" borderId="20" xfId="4" applyNumberFormat="1" applyFont="1" applyFill="1" applyBorder="1" applyAlignment="1" applyProtection="1">
      <alignment horizontal="center"/>
      <protection locked="0"/>
    </xf>
    <xf numFmtId="3" fontId="9" fillId="9" borderId="20" xfId="4" applyNumberFormat="1" applyFont="1" applyFill="1" applyBorder="1" applyAlignment="1" applyProtection="1">
      <alignment horizontal="center"/>
      <protection locked="0"/>
    </xf>
    <xf numFmtId="2" fontId="10" fillId="9" borderId="20" xfId="4" applyNumberFormat="1" applyFont="1" applyFill="1" applyBorder="1" applyAlignment="1">
      <alignment horizontal="center"/>
    </xf>
    <xf numFmtId="2" fontId="9" fillId="9" borderId="20" xfId="4" applyNumberFormat="1" applyFont="1" applyFill="1" applyBorder="1" applyAlignment="1">
      <alignment horizontal="center"/>
    </xf>
    <xf numFmtId="2" fontId="9" fillId="9" borderId="20" xfId="4" applyNumberFormat="1" applyFont="1" applyFill="1" applyBorder="1" applyAlignment="1" applyProtection="1">
      <alignment horizontal="center"/>
      <protection locked="0"/>
    </xf>
    <xf numFmtId="0" fontId="10" fillId="9" borderId="21" xfId="4" applyFont="1" applyFill="1" applyBorder="1" applyAlignment="1">
      <alignment horizontal="right"/>
    </xf>
    <xf numFmtId="0" fontId="25" fillId="9" borderId="0" xfId="4" applyFont="1" applyFill="1"/>
    <xf numFmtId="0" fontId="10" fillId="41" borderId="18" xfId="0" applyFont="1" applyFill="1" applyBorder="1" applyAlignment="1">
      <alignment horizontal="center" vertical="top"/>
    </xf>
    <xf numFmtId="0" fontId="38" fillId="41" borderId="23" xfId="0" applyFont="1" applyFill="1" applyBorder="1" applyAlignment="1">
      <alignment horizontal="center" vertical="top"/>
    </xf>
    <xf numFmtId="0" fontId="38" fillId="41" borderId="29" xfId="0" applyFont="1" applyFill="1" applyBorder="1" applyAlignment="1">
      <alignment horizontal="center" vertical="top"/>
    </xf>
    <xf numFmtId="0" fontId="48" fillId="0" borderId="18" xfId="0" applyFont="1" applyBorder="1" applyAlignment="1" applyProtection="1">
      <alignment horizontal="left" vertical="center" wrapText="1"/>
      <protection locked="0"/>
    </xf>
    <xf numFmtId="0" fontId="9" fillId="11" borderId="13" xfId="4" applyFont="1" applyFill="1" applyBorder="1" applyAlignment="1">
      <alignment horizontal="center" vertical="center" wrapText="1"/>
    </xf>
    <xf numFmtId="0" fontId="9" fillId="11" borderId="5" xfId="4" applyFont="1" applyFill="1" applyBorder="1" applyAlignment="1">
      <alignment horizontal="center" vertical="center" wrapText="1"/>
    </xf>
    <xf numFmtId="0" fontId="9" fillId="4" borderId="0" xfId="4" applyFont="1" applyFill="1" applyAlignment="1" applyProtection="1">
      <alignment horizontal="center"/>
      <protection locked="0"/>
    </xf>
    <xf numFmtId="0" fontId="9" fillId="4" borderId="3" xfId="4" applyFont="1" applyFill="1" applyBorder="1" applyAlignment="1" applyProtection="1">
      <alignment horizontal="center"/>
      <protection locked="0"/>
    </xf>
    <xf numFmtId="0" fontId="9" fillId="10" borderId="0" xfId="4" applyFont="1" applyFill="1" applyAlignment="1" applyProtection="1">
      <alignment horizontal="center"/>
      <protection locked="0"/>
    </xf>
    <xf numFmtId="0" fontId="9" fillId="10" borderId="3" xfId="4" applyFont="1" applyFill="1" applyBorder="1" applyAlignment="1" applyProtection="1">
      <alignment horizontal="center"/>
      <protection locked="0"/>
    </xf>
    <xf numFmtId="0" fontId="9" fillId="11" borderId="13" xfId="4" applyFont="1" applyFill="1" applyBorder="1" applyAlignment="1">
      <alignment horizontal="center" vertical="center"/>
    </xf>
    <xf numFmtId="0" fontId="9" fillId="11" borderId="5" xfId="4" applyFont="1" applyFill="1" applyBorder="1" applyAlignment="1">
      <alignment horizontal="center" vertical="center"/>
    </xf>
    <xf numFmtId="0" fontId="9" fillId="11" borderId="13" xfId="4" applyFont="1" applyFill="1" applyBorder="1" applyAlignment="1">
      <alignment horizontal="center"/>
    </xf>
    <xf numFmtId="0" fontId="29" fillId="0" borderId="0" xfId="6" applyFont="1" applyAlignment="1">
      <alignment horizontal="center" vertical="top"/>
    </xf>
    <xf numFmtId="0" fontId="30" fillId="0" borderId="0" xfId="6" applyFont="1" applyAlignment="1">
      <alignment horizontal="center" vertical="top"/>
    </xf>
    <xf numFmtId="0" fontId="9" fillId="0" borderId="0" xfId="6" applyFont="1" applyAlignment="1">
      <alignment horizontal="center" vertical="top"/>
    </xf>
    <xf numFmtId="0" fontId="9" fillId="4" borderId="0" xfId="6" applyFont="1" applyFill="1" applyAlignment="1">
      <alignment horizontal="left" vertical="top"/>
    </xf>
    <xf numFmtId="0" fontId="9" fillId="4" borderId="2" xfId="0" applyFont="1" applyFill="1" applyBorder="1" applyAlignment="1">
      <alignment horizontal="left" vertical="top" wrapText="1"/>
    </xf>
    <xf numFmtId="0" fontId="38" fillId="9" borderId="0" xfId="0" applyFont="1" applyFill="1" applyAlignment="1">
      <alignment horizontal="center"/>
    </xf>
    <xf numFmtId="0" fontId="29" fillId="9" borderId="0" xfId="6" applyFont="1" applyFill="1" applyAlignment="1">
      <alignment horizontal="center"/>
    </xf>
    <xf numFmtId="0" fontId="30" fillId="9" borderId="0" xfId="6" applyFont="1" applyFill="1" applyAlignment="1">
      <alignment horizontal="center"/>
    </xf>
    <xf numFmtId="0" fontId="9" fillId="9" borderId="0" xfId="6" applyFont="1" applyFill="1" applyAlignment="1">
      <alignment horizontal="center"/>
    </xf>
    <xf numFmtId="0" fontId="9" fillId="10" borderId="14" xfId="0" applyFont="1" applyFill="1" applyBorder="1" applyAlignment="1">
      <alignment horizontal="left"/>
    </xf>
    <xf numFmtId="0" fontId="17" fillId="0" borderId="4" xfId="0" applyFont="1" applyBorder="1" applyAlignment="1">
      <alignment horizontal="center"/>
    </xf>
    <xf numFmtId="0" fontId="17" fillId="0" borderId="0" xfId="0" applyFont="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30" fillId="0" borderId="4" xfId="0" applyFont="1" applyBorder="1" applyAlignment="1">
      <alignment horizontal="center"/>
    </xf>
    <xf numFmtId="0" fontId="30" fillId="0" borderId="0" xfId="0" applyFont="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9" fillId="4" borderId="0" xfId="0" applyFont="1" applyFill="1" applyAlignment="1">
      <alignment horizontal="left"/>
    </xf>
    <xf numFmtId="0" fontId="21" fillId="11" borderId="5" xfId="3" applyFont="1" applyFill="1" applyBorder="1" applyAlignment="1">
      <alignment horizontal="center" textRotation="90"/>
    </xf>
    <xf numFmtId="0" fontId="9" fillId="4" borderId="12" xfId="0" applyFont="1" applyFill="1" applyBorder="1" applyAlignment="1">
      <alignment horizontal="left"/>
    </xf>
    <xf numFmtId="0" fontId="9" fillId="10" borderId="0" xfId="0" applyFont="1" applyFill="1" applyAlignment="1">
      <alignment horizontal="left"/>
    </xf>
    <xf numFmtId="0" fontId="9" fillId="10" borderId="12" xfId="0" applyFont="1" applyFill="1" applyBorder="1" applyAlignment="1">
      <alignment horizontal="left"/>
    </xf>
    <xf numFmtId="0" fontId="14" fillId="11" borderId="5" xfId="0" applyFont="1" applyFill="1" applyBorder="1" applyAlignment="1">
      <alignment horizontal="center" vertical="center" wrapText="1"/>
    </xf>
    <xf numFmtId="0" fontId="21" fillId="11" borderId="6"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6" xfId="3" applyFont="1" applyFill="1" applyBorder="1" applyAlignment="1">
      <alignment horizontal="center" vertical="center" wrapText="1"/>
    </xf>
    <xf numFmtId="0" fontId="21" fillId="11" borderId="13" xfId="3" applyFont="1" applyFill="1" applyBorder="1" applyAlignment="1">
      <alignment horizontal="center" vertical="center" wrapText="1"/>
    </xf>
    <xf numFmtId="0" fontId="14" fillId="11" borderId="5" xfId="0" applyFont="1" applyFill="1" applyBorder="1" applyAlignment="1">
      <alignment horizontal="center" vertical="center"/>
    </xf>
    <xf numFmtId="0" fontId="21" fillId="11" borderId="5" xfId="3" applyFont="1" applyFill="1" applyBorder="1" applyAlignment="1">
      <alignment horizontal="center" vertic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6"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9" fillId="0" borderId="12" xfId="0" applyFont="1" applyBorder="1" applyAlignment="1">
      <alignment horizontal="center"/>
    </xf>
    <xf numFmtId="0" fontId="29" fillId="8" borderId="0" xfId="6" applyFont="1" applyFill="1" applyAlignment="1">
      <alignment horizontal="left" vertical="top"/>
    </xf>
    <xf numFmtId="0" fontId="9" fillId="11" borderId="17" xfId="0" applyFont="1" applyFill="1" applyBorder="1" applyAlignment="1">
      <alignment horizontal="center" vertical="top" wrapText="1"/>
    </xf>
    <xf numFmtId="0" fontId="9" fillId="11" borderId="32" xfId="0" applyFont="1" applyFill="1" applyBorder="1" applyAlignment="1">
      <alignment horizontal="center" vertical="top" wrapText="1"/>
    </xf>
    <xf numFmtId="0" fontId="38" fillId="41" borderId="17" xfId="0" applyFont="1" applyFill="1" applyBorder="1" applyAlignment="1">
      <alignment horizontal="center" vertical="top" wrapText="1"/>
    </xf>
    <xf numFmtId="0" fontId="38" fillId="41" borderId="32" xfId="0" applyFont="1" applyFill="1" applyBorder="1" applyAlignment="1">
      <alignment horizontal="center" vertical="top" wrapText="1"/>
    </xf>
    <xf numFmtId="0" fontId="10" fillId="9" borderId="18" xfId="0" applyFont="1" applyFill="1" applyBorder="1"/>
    <xf numFmtId="0" fontId="36" fillId="9" borderId="18" xfId="0" applyFont="1" applyFill="1" applyBorder="1"/>
  </cellXfs>
  <cellStyles count="9">
    <cellStyle name="Millares" xfId="8" builtinId="3"/>
    <cellStyle name="Millares 2" xfId="1" xr:uid="{00000000-0005-0000-0000-000000000000}"/>
    <cellStyle name="Millares 2 2" xfId="7" xr:uid="{00000000-0005-0000-0000-000001000000}"/>
    <cellStyle name="Millares 3" xfId="5" xr:uid="{00000000-0005-0000-0000-000002000000}"/>
    <cellStyle name="Normal" xfId="0" builtinId="0"/>
    <cellStyle name="Normal 2" xfId="2" xr:uid="{00000000-0005-0000-0000-000004000000}"/>
    <cellStyle name="Normal 2 2" xfId="3" xr:uid="{00000000-0005-0000-0000-000005000000}"/>
    <cellStyle name="Normal 3" xfId="4" xr:uid="{00000000-0005-0000-0000-000006000000}"/>
    <cellStyle name="Normal 4" xfId="6" xr:uid="{00000000-0005-0000-0000-000007000000}"/>
  </cellStyles>
  <dxfs count="29">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 Id="rId5" Type="http://schemas.microsoft.com/office/2007/relationships/hdphoto" Target="../media/hdphoto1.wdp"/><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0</xdr:col>
      <xdr:colOff>2028825</xdr:colOff>
      <xdr:row>5</xdr:row>
      <xdr:rowOff>5888</xdr:rowOff>
    </xdr:to>
    <xdr:pic>
      <xdr:nvPicPr>
        <xdr:cNvPr id="2" name="Imagen 1">
          <a:extLst>
            <a:ext uri="{FF2B5EF4-FFF2-40B4-BE49-F238E27FC236}">
              <a16:creationId xmlns:a16="http://schemas.microsoft.com/office/drawing/2014/main" id="{2A09C055-F101-49D9-80A7-87CF91306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91713"/>
        </a:xfrm>
        <a:prstGeom prst="rect">
          <a:avLst/>
        </a:prstGeom>
      </xdr:spPr>
    </xdr:pic>
    <xdr:clientData/>
  </xdr:twoCellAnchor>
  <xdr:twoCellAnchor editAs="oneCell">
    <xdr:from>
      <xdr:col>3</xdr:col>
      <xdr:colOff>847725</xdr:colOff>
      <xdr:row>39</xdr:row>
      <xdr:rowOff>76200</xdr:rowOff>
    </xdr:from>
    <xdr:to>
      <xdr:col>5</xdr:col>
      <xdr:colOff>438150</xdr:colOff>
      <xdr:row>48</xdr:row>
      <xdr:rowOff>45085</xdr:rowOff>
    </xdr:to>
    <xdr:pic>
      <xdr:nvPicPr>
        <xdr:cNvPr id="3" name="Picture 17" descr="Text, letter&#10;&#10;Description automatically generated">
          <a:extLst>
            <a:ext uri="{FF2B5EF4-FFF2-40B4-BE49-F238E27FC236}">
              <a16:creationId xmlns:a16="http://schemas.microsoft.com/office/drawing/2014/main" id="{9AB1B4CD-C52A-8AB1-183F-D73AE2FB603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12436" t="26556" r="37564" b="41886"/>
        <a:stretch/>
      </xdr:blipFill>
      <xdr:spPr bwMode="auto">
        <a:xfrm>
          <a:off x="4886325" y="6924675"/>
          <a:ext cx="1695450" cy="14262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66675</xdr:colOff>
      <xdr:row>40</xdr:row>
      <xdr:rowOff>85725</xdr:rowOff>
    </xdr:from>
    <xdr:to>
      <xdr:col>3</xdr:col>
      <xdr:colOff>843280</xdr:colOff>
      <xdr:row>47</xdr:row>
      <xdr:rowOff>109855</xdr:rowOff>
    </xdr:to>
    <xdr:pic>
      <xdr:nvPicPr>
        <xdr:cNvPr id="4" name="Imagen 3">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295525" y="7096125"/>
          <a:ext cx="2586355" cy="1157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885825</xdr:colOff>
      <xdr:row>4</xdr:row>
      <xdr:rowOff>103822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2</xdr:col>
      <xdr:colOff>647700</xdr:colOff>
      <xdr:row>123</xdr:row>
      <xdr:rowOff>0</xdr:rowOff>
    </xdr:from>
    <xdr:ext cx="752475" cy="0"/>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4" name="2 Imagen">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5" name="2 Imagen">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6" name="2 Imagen">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7" name="2 Imagen">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8" name="2 Imagen">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9" name="2 Imagen">
          <a:extLst>
            <a:ext uri="{FF2B5EF4-FFF2-40B4-BE49-F238E27FC236}">
              <a16:creationId xmlns:a16="http://schemas.microsoft.com/office/drawing/2014/main" id="{00000000-0008-0000-0100-000009000000}"/>
            </a:ext>
            <a:ext uri="{147F2762-F138-4A5C-976F-8EAC2B608ADB}">
              <a16:predDERef xmlns:a16="http://schemas.microsoft.com/office/drawing/2014/main" pre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10" name="2 Imagen">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11" name="2 Imagen">
          <a:extLst>
            <a:ext uri="{FF2B5EF4-FFF2-40B4-BE49-F238E27FC236}">
              <a16:creationId xmlns:a16="http://schemas.microsoft.com/office/drawing/2014/main" id="{00000000-0008-0000-0100-00000B000000}"/>
            </a:ext>
            <a:ext uri="{147F2762-F138-4A5C-976F-8EAC2B608ADB}">
              <a16:predDERef xmlns:a16="http://schemas.microsoft.com/office/drawing/2014/main" pre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12" name="2 Imagen">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123</xdr:row>
      <xdr:rowOff>0</xdr:rowOff>
    </xdr:from>
    <xdr:ext cx="752475" cy="0"/>
    <xdr:pic>
      <xdr:nvPicPr>
        <xdr:cNvPr id="13" name="2 Imagen">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129</xdr:row>
      <xdr:rowOff>0</xdr:rowOff>
    </xdr:from>
    <xdr:to>
      <xdr:col>14</xdr:col>
      <xdr:colOff>67522</xdr:colOff>
      <xdr:row>135</xdr:row>
      <xdr:rowOff>14605</xdr:rowOff>
    </xdr:to>
    <xdr:pic>
      <xdr:nvPicPr>
        <xdr:cNvPr id="14" name="Imagen 13">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26500" y="128524000"/>
          <a:ext cx="2586355" cy="1157605"/>
        </a:xfrm>
        <a:prstGeom prst="rect">
          <a:avLst/>
        </a:prstGeom>
      </xdr:spPr>
    </xdr:pic>
    <xdr:clientData/>
  </xdr:twoCellAnchor>
  <xdr:twoCellAnchor editAs="oneCell">
    <xdr:from>
      <xdr:col>14</xdr:col>
      <xdr:colOff>169333</xdr:colOff>
      <xdr:row>127</xdr:row>
      <xdr:rowOff>105833</xdr:rowOff>
    </xdr:from>
    <xdr:to>
      <xdr:col>18</xdr:col>
      <xdr:colOff>160866</xdr:colOff>
      <xdr:row>135</xdr:row>
      <xdr:rowOff>8043</xdr:rowOff>
    </xdr:to>
    <xdr:pic>
      <xdr:nvPicPr>
        <xdr:cNvPr id="15" name="Picture 17" descr="Text, letter&#10;&#10;Description automatically generated">
          <a:extLst>
            <a:ext uri="{FF2B5EF4-FFF2-40B4-BE49-F238E27FC236}">
              <a16:creationId xmlns:a16="http://schemas.microsoft.com/office/drawing/2014/main" id="{01A7EF18-CC3A-C836-FCA7-F9A3A170E133}"/>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rcRect l="12436" t="26556" r="37564" b="41886"/>
        <a:stretch/>
      </xdr:blipFill>
      <xdr:spPr bwMode="auto">
        <a:xfrm>
          <a:off x="11514666" y="128248833"/>
          <a:ext cx="1695450" cy="14262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7</xdr:col>
      <xdr:colOff>762000</xdr:colOff>
      <xdr:row>4</xdr:row>
      <xdr:rowOff>157162</xdr:rowOff>
    </xdr:to>
    <xdr:pic>
      <xdr:nvPicPr>
        <xdr:cNvPr id="4" name="Imagen 3">
          <a:extLst>
            <a:ext uri="{FF2B5EF4-FFF2-40B4-BE49-F238E27FC236}">
              <a16:creationId xmlns:a16="http://schemas.microsoft.com/office/drawing/2014/main"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a16="http://schemas.microsoft.com/office/drawing/2014/main"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twoCellAnchor editAs="oneCell">
    <xdr:from>
      <xdr:col>4</xdr:col>
      <xdr:colOff>0</xdr:colOff>
      <xdr:row>35</xdr:row>
      <xdr:rowOff>0</xdr:rowOff>
    </xdr:from>
    <xdr:to>
      <xdr:col>4</xdr:col>
      <xdr:colOff>2586355</xdr:colOff>
      <xdr:row>41</xdr:row>
      <xdr:rowOff>14605</xdr:rowOff>
    </xdr:to>
    <xdr:pic>
      <xdr:nvPicPr>
        <xdr:cNvPr id="2" name="Imagen 1">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4475" y="7153275"/>
          <a:ext cx="2586355" cy="1157605"/>
        </a:xfrm>
        <a:prstGeom prst="rect">
          <a:avLst/>
        </a:prstGeom>
      </xdr:spPr>
    </xdr:pic>
    <xdr:clientData/>
  </xdr:twoCellAnchor>
  <xdr:twoCellAnchor editAs="oneCell">
    <xdr:from>
      <xdr:col>4</xdr:col>
      <xdr:colOff>2562225</xdr:colOff>
      <xdr:row>33</xdr:row>
      <xdr:rowOff>104775</xdr:rowOff>
    </xdr:from>
    <xdr:to>
      <xdr:col>5</xdr:col>
      <xdr:colOff>1162050</xdr:colOff>
      <xdr:row>41</xdr:row>
      <xdr:rowOff>6985</xdr:rowOff>
    </xdr:to>
    <xdr:pic>
      <xdr:nvPicPr>
        <xdr:cNvPr id="4" name="Picture 17" descr="Text, letter&#10;&#10;Description automatically generated">
          <a:extLst>
            <a:ext uri="{FF2B5EF4-FFF2-40B4-BE49-F238E27FC236}">
              <a16:creationId xmlns:a16="http://schemas.microsoft.com/office/drawing/2014/main" id="{881ABB86-BA41-4DA8-A6EE-3144DF038645}"/>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rcRect l="12436" t="26556" r="37564" b="41886"/>
        <a:stretch/>
      </xdr:blipFill>
      <xdr:spPr bwMode="auto">
        <a:xfrm>
          <a:off x="4076700" y="6877050"/>
          <a:ext cx="1695450" cy="14262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id="{00000000-0008-0000-0400-000008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id="{00000000-0008-0000-0400-000009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0" name="Text Box 6">
          <a:extLst>
            <a:ext uri="{FF2B5EF4-FFF2-40B4-BE49-F238E27FC236}">
              <a16:creationId xmlns:a16="http://schemas.microsoft.com/office/drawing/2014/main" id="{00000000-0008-0000-0400-00000A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1" name="Text Box 3">
          <a:extLst>
            <a:ext uri="{FF2B5EF4-FFF2-40B4-BE49-F238E27FC236}">
              <a16:creationId xmlns:a16="http://schemas.microsoft.com/office/drawing/2014/main" id="{00000000-0008-0000-0400-00000B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2" name="Text Box 6">
          <a:extLst>
            <a:ext uri="{FF2B5EF4-FFF2-40B4-BE49-F238E27FC236}">
              <a16:creationId xmlns:a16="http://schemas.microsoft.com/office/drawing/2014/main" id="{00000000-0008-0000-0400-00000C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3" name="Text Box 3">
          <a:extLst>
            <a:ext uri="{FF2B5EF4-FFF2-40B4-BE49-F238E27FC236}">
              <a16:creationId xmlns:a16="http://schemas.microsoft.com/office/drawing/2014/main" id="{00000000-0008-0000-0400-00000D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id="{00000000-0008-0000-0400-00000E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id="{00000000-0008-0000-0400-00000F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id="{00000000-0008-0000-0400-000010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id="{00000000-0008-0000-0400-000011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8" name="Text Box 6">
          <a:extLst>
            <a:ext uri="{FF2B5EF4-FFF2-40B4-BE49-F238E27FC236}">
              <a16:creationId xmlns:a16="http://schemas.microsoft.com/office/drawing/2014/main" id="{00000000-0008-0000-0400-000012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20" name="Text Box 6">
          <a:extLst>
            <a:ext uri="{FF2B5EF4-FFF2-40B4-BE49-F238E27FC236}">
              <a16:creationId xmlns:a16="http://schemas.microsoft.com/office/drawing/2014/main" id="{00000000-0008-0000-0400-000014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21" name="Text Box 3">
          <a:extLst>
            <a:ext uri="{FF2B5EF4-FFF2-40B4-BE49-F238E27FC236}">
              <a16:creationId xmlns:a16="http://schemas.microsoft.com/office/drawing/2014/main" id="{00000000-0008-0000-0400-000015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4</xdr:row>
      <xdr:rowOff>76373</xdr:rowOff>
    </xdr:to>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id="{0C24532E-BED1-406A-8577-2AD1C3D1AD67}"/>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4" name="Text Box 3">
          <a:extLst>
            <a:ext uri="{FF2B5EF4-FFF2-40B4-BE49-F238E27FC236}">
              <a16:creationId xmlns:a16="http://schemas.microsoft.com/office/drawing/2014/main" id="{B70B2CB6-118E-4A97-914A-8C119B05321C}"/>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5" name="Text Box 3">
          <a:extLst>
            <a:ext uri="{FF2B5EF4-FFF2-40B4-BE49-F238E27FC236}">
              <a16:creationId xmlns:a16="http://schemas.microsoft.com/office/drawing/2014/main" id="{7237DB54-EDCA-4BDC-89E1-59FC2EE261A5}"/>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6" name="Text Box 3">
          <a:extLst>
            <a:ext uri="{FF2B5EF4-FFF2-40B4-BE49-F238E27FC236}">
              <a16:creationId xmlns:a16="http://schemas.microsoft.com/office/drawing/2014/main" id="{5D299474-0A03-4196-9E19-03CF341FC29D}"/>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7" name="Text Box 6">
          <a:extLst>
            <a:ext uri="{FF2B5EF4-FFF2-40B4-BE49-F238E27FC236}">
              <a16:creationId xmlns:a16="http://schemas.microsoft.com/office/drawing/2014/main" id="{18BE5AD3-1F10-4EA6-8BFF-3159015C811C}"/>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28" name="Text Box 3">
          <a:extLst>
            <a:ext uri="{FF2B5EF4-FFF2-40B4-BE49-F238E27FC236}">
              <a16:creationId xmlns:a16="http://schemas.microsoft.com/office/drawing/2014/main" id="{10928E5C-3FFF-47D8-B301-01B80E4F6CA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9" name="Text Box 6">
          <a:extLst>
            <a:ext uri="{FF2B5EF4-FFF2-40B4-BE49-F238E27FC236}">
              <a16:creationId xmlns:a16="http://schemas.microsoft.com/office/drawing/2014/main" id="{B3406773-3044-400E-8840-E893AD8812AF}"/>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0" name="Text Box 3">
          <a:extLst>
            <a:ext uri="{FF2B5EF4-FFF2-40B4-BE49-F238E27FC236}">
              <a16:creationId xmlns:a16="http://schemas.microsoft.com/office/drawing/2014/main" id="{E156FD9B-D975-47CD-8C21-42DAA6CA52B7}"/>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1" name="Text Box 6">
          <a:extLst>
            <a:ext uri="{FF2B5EF4-FFF2-40B4-BE49-F238E27FC236}">
              <a16:creationId xmlns:a16="http://schemas.microsoft.com/office/drawing/2014/main" id="{431E84F7-978B-48BB-9527-681A4144D470}"/>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2" name="Text Box 3">
          <a:extLst>
            <a:ext uri="{FF2B5EF4-FFF2-40B4-BE49-F238E27FC236}">
              <a16:creationId xmlns:a16="http://schemas.microsoft.com/office/drawing/2014/main" id="{9ECC780C-2A46-4B6C-A519-14C7894EB26B}"/>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3" name="Text Box 6">
          <a:extLst>
            <a:ext uri="{FF2B5EF4-FFF2-40B4-BE49-F238E27FC236}">
              <a16:creationId xmlns:a16="http://schemas.microsoft.com/office/drawing/2014/main" id="{5439DB40-03E0-4D66-AFB2-F99D0AB263D8}"/>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4" name="Text Box 3">
          <a:extLst>
            <a:ext uri="{FF2B5EF4-FFF2-40B4-BE49-F238E27FC236}">
              <a16:creationId xmlns:a16="http://schemas.microsoft.com/office/drawing/2014/main" id="{2159A285-0231-4BB1-8C62-64C3E6782B3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5" name="Text Box 3">
          <a:extLst>
            <a:ext uri="{FF2B5EF4-FFF2-40B4-BE49-F238E27FC236}">
              <a16:creationId xmlns:a16="http://schemas.microsoft.com/office/drawing/2014/main" id="{380D2386-588F-4D09-BF9D-31BAF1C53604}"/>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6" name="Text Box 3">
          <a:extLst>
            <a:ext uri="{FF2B5EF4-FFF2-40B4-BE49-F238E27FC236}">
              <a16:creationId xmlns:a16="http://schemas.microsoft.com/office/drawing/2014/main" id="{0C4DF7DB-36B3-4E6D-903E-DA1162D46D42}"/>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7" name="Text Box 3">
          <a:extLst>
            <a:ext uri="{FF2B5EF4-FFF2-40B4-BE49-F238E27FC236}">
              <a16:creationId xmlns:a16="http://schemas.microsoft.com/office/drawing/2014/main" id="{44AE23F6-FAC7-4ADA-8391-45022242A5AA}"/>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8" name="Text Box 3">
          <a:extLst>
            <a:ext uri="{FF2B5EF4-FFF2-40B4-BE49-F238E27FC236}">
              <a16:creationId xmlns:a16="http://schemas.microsoft.com/office/drawing/2014/main" id="{A545F20A-8C53-44DD-9525-6F48D34A2710}"/>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9" name="Text Box 6">
          <a:extLst>
            <a:ext uri="{FF2B5EF4-FFF2-40B4-BE49-F238E27FC236}">
              <a16:creationId xmlns:a16="http://schemas.microsoft.com/office/drawing/2014/main" id="{CF6DC55B-0106-4B66-A9A7-32DA45CA9AC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0" name="Text Box 3">
          <a:extLst>
            <a:ext uri="{FF2B5EF4-FFF2-40B4-BE49-F238E27FC236}">
              <a16:creationId xmlns:a16="http://schemas.microsoft.com/office/drawing/2014/main" id="{4AE7B134-E14B-410B-A325-4836E235DE8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1" name="Text Box 6">
          <a:extLst>
            <a:ext uri="{FF2B5EF4-FFF2-40B4-BE49-F238E27FC236}">
              <a16:creationId xmlns:a16="http://schemas.microsoft.com/office/drawing/2014/main" id="{AD432CC3-05FE-4265-B515-13272494870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2" name="Text Box 3">
          <a:extLst>
            <a:ext uri="{FF2B5EF4-FFF2-40B4-BE49-F238E27FC236}">
              <a16:creationId xmlns:a16="http://schemas.microsoft.com/office/drawing/2014/main" id="{6EF08B80-CFB8-4725-A660-1B2ED1ED386F}"/>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3" name="Text Box 6">
          <a:extLst>
            <a:ext uri="{FF2B5EF4-FFF2-40B4-BE49-F238E27FC236}">
              <a16:creationId xmlns:a16="http://schemas.microsoft.com/office/drawing/2014/main" id="{737EC32D-8773-4AE8-97CB-C278B3DBF021}"/>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4" name="Text Box 3">
          <a:extLst>
            <a:ext uri="{FF2B5EF4-FFF2-40B4-BE49-F238E27FC236}">
              <a16:creationId xmlns:a16="http://schemas.microsoft.com/office/drawing/2014/main" id="{16C49EFD-DF25-4FCE-9470-D1BBA703D18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5" name="Text Box 6">
          <a:extLst>
            <a:ext uri="{FF2B5EF4-FFF2-40B4-BE49-F238E27FC236}">
              <a16:creationId xmlns:a16="http://schemas.microsoft.com/office/drawing/2014/main" id="{F7F89D24-0ACD-4E82-90DE-7544F76C22A7}"/>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6" name="Text Box 3">
          <a:extLst>
            <a:ext uri="{FF2B5EF4-FFF2-40B4-BE49-F238E27FC236}">
              <a16:creationId xmlns:a16="http://schemas.microsoft.com/office/drawing/2014/main" id="{D63BD9D3-D6F5-4C6C-9B7D-4064F90C19BC}"/>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5</xdr:col>
      <xdr:colOff>0</xdr:colOff>
      <xdr:row>334</xdr:row>
      <xdr:rowOff>0</xdr:rowOff>
    </xdr:from>
    <xdr:to>
      <xdr:col>5</xdr:col>
      <xdr:colOff>2586355</xdr:colOff>
      <xdr:row>339</xdr:row>
      <xdr:rowOff>157480</xdr:rowOff>
    </xdr:to>
    <xdr:pic>
      <xdr:nvPicPr>
        <xdr:cNvPr id="2" name="Imagen 1">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90725" y="55330725"/>
          <a:ext cx="2586355" cy="1157605"/>
        </a:xfrm>
        <a:prstGeom prst="rect">
          <a:avLst/>
        </a:prstGeom>
      </xdr:spPr>
    </xdr:pic>
    <xdr:clientData/>
  </xdr:twoCellAnchor>
  <xdr:twoCellAnchor editAs="oneCell">
    <xdr:from>
      <xdr:col>5</xdr:col>
      <xdr:colOff>2552700</xdr:colOff>
      <xdr:row>332</xdr:row>
      <xdr:rowOff>180975</xdr:rowOff>
    </xdr:from>
    <xdr:to>
      <xdr:col>5</xdr:col>
      <xdr:colOff>4248150</xdr:colOff>
      <xdr:row>340</xdr:row>
      <xdr:rowOff>6985</xdr:rowOff>
    </xdr:to>
    <xdr:pic>
      <xdr:nvPicPr>
        <xdr:cNvPr id="3" name="Picture 17" descr="Text, letter&#10;&#10;Description automatically generated">
          <a:extLst>
            <a:ext uri="{FF2B5EF4-FFF2-40B4-BE49-F238E27FC236}">
              <a16:creationId xmlns:a16="http://schemas.microsoft.com/office/drawing/2014/main" id="{7D80708D-BEF3-42EE-9D94-9832410CF9E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40000" contrast="-40000"/>
                  </a14:imgEffect>
                </a14:imgLayer>
              </a14:imgProps>
            </a:ext>
            <a:ext uri="{28A0092B-C50C-407E-A947-70E740481C1C}">
              <a14:useLocalDpi xmlns:a14="http://schemas.microsoft.com/office/drawing/2010/main" val="0"/>
            </a:ext>
          </a:extLst>
        </a:blip>
        <a:srcRect l="12436" t="26556" r="37564" b="41886"/>
        <a:stretch/>
      </xdr:blipFill>
      <xdr:spPr bwMode="auto">
        <a:xfrm>
          <a:off x="4543425" y="55111650"/>
          <a:ext cx="1695450" cy="14262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3"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5" name="Text Box 6">
          <a:extLst>
            <a:ext uri="{FF2B5EF4-FFF2-40B4-BE49-F238E27FC236}">
              <a16:creationId xmlns:a16="http://schemas.microsoft.com/office/drawing/2014/main" id="{00000000-0008-0000-0500-000005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6"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8"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9" name="Text Box 6">
          <a:extLst>
            <a:ext uri="{FF2B5EF4-FFF2-40B4-BE49-F238E27FC236}">
              <a16:creationId xmlns:a16="http://schemas.microsoft.com/office/drawing/2014/main" id="{00000000-0008-0000-0500-000009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1" name="Text Box 6">
          <a:extLst>
            <a:ext uri="{FF2B5EF4-FFF2-40B4-BE49-F238E27FC236}">
              <a16:creationId xmlns:a16="http://schemas.microsoft.com/office/drawing/2014/main" id="{00000000-0008-0000-0500-00000B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2" name="Text Box 3">
          <a:extLst>
            <a:ext uri="{FF2B5EF4-FFF2-40B4-BE49-F238E27FC236}">
              <a16:creationId xmlns:a16="http://schemas.microsoft.com/office/drawing/2014/main" id="{00000000-0008-0000-0500-00000C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3" name="Text Box 6">
          <a:extLst>
            <a:ext uri="{FF2B5EF4-FFF2-40B4-BE49-F238E27FC236}">
              <a16:creationId xmlns:a16="http://schemas.microsoft.com/office/drawing/2014/main" id="{00000000-0008-0000-0500-00000D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4" name="Text Box 3">
          <a:extLst>
            <a:ext uri="{FF2B5EF4-FFF2-40B4-BE49-F238E27FC236}">
              <a16:creationId xmlns:a16="http://schemas.microsoft.com/office/drawing/2014/main" id="{00000000-0008-0000-0500-00000E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7" name="Text Box 6">
          <a:extLst>
            <a:ext uri="{FF2B5EF4-FFF2-40B4-BE49-F238E27FC236}">
              <a16:creationId xmlns:a16="http://schemas.microsoft.com/office/drawing/2014/main" id="{00000000-0008-0000-0500-000011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104774</xdr:colOff>
      <xdr:row>4</xdr:row>
      <xdr:rowOff>66848</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0" name="Text Box 3">
          <a:extLst>
            <a:ext uri="{FF2B5EF4-FFF2-40B4-BE49-F238E27FC236}">
              <a16:creationId xmlns:a16="http://schemas.microsoft.com/office/drawing/2014/main" id="{15BD2037-C7EC-4E3E-BA01-BE8959A1C1B9}"/>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1" name="Text Box 3">
          <a:extLst>
            <a:ext uri="{FF2B5EF4-FFF2-40B4-BE49-F238E27FC236}">
              <a16:creationId xmlns:a16="http://schemas.microsoft.com/office/drawing/2014/main" id="{18C8E422-A645-44D9-B1D6-1281023C2A5F}"/>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2" name="Text Box 3">
          <a:extLst>
            <a:ext uri="{FF2B5EF4-FFF2-40B4-BE49-F238E27FC236}">
              <a16:creationId xmlns:a16="http://schemas.microsoft.com/office/drawing/2014/main" id="{2DCD8456-C0CC-4A96-89D6-873E797DB3F8}"/>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id="{FC8D3115-D689-4083-AD74-9F41A749114B}"/>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4" name="Text Box 6">
          <a:extLst>
            <a:ext uri="{FF2B5EF4-FFF2-40B4-BE49-F238E27FC236}">
              <a16:creationId xmlns:a16="http://schemas.microsoft.com/office/drawing/2014/main" id="{E1C779DB-71A4-48F9-B626-D4A3516F024A}"/>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5" name="Text Box 3">
          <a:extLst>
            <a:ext uri="{FF2B5EF4-FFF2-40B4-BE49-F238E27FC236}">
              <a16:creationId xmlns:a16="http://schemas.microsoft.com/office/drawing/2014/main" id="{B5E744E9-DEE7-410B-9394-5CAF09CBF84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6" name="Text Box 6">
          <a:extLst>
            <a:ext uri="{FF2B5EF4-FFF2-40B4-BE49-F238E27FC236}">
              <a16:creationId xmlns:a16="http://schemas.microsoft.com/office/drawing/2014/main" id="{6F310CE5-FCFB-471E-B9AA-D50DD9346DBE}"/>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7" name="Text Box 3">
          <a:extLst>
            <a:ext uri="{FF2B5EF4-FFF2-40B4-BE49-F238E27FC236}">
              <a16:creationId xmlns:a16="http://schemas.microsoft.com/office/drawing/2014/main" id="{BCB1BC18-E721-4546-BA46-F3BA7E2919A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8" name="Text Box 6">
          <a:extLst>
            <a:ext uri="{FF2B5EF4-FFF2-40B4-BE49-F238E27FC236}">
              <a16:creationId xmlns:a16="http://schemas.microsoft.com/office/drawing/2014/main" id="{B103D957-E838-41BE-AA42-86E4F8A652F0}"/>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9" name="Text Box 3">
          <a:extLst>
            <a:ext uri="{FF2B5EF4-FFF2-40B4-BE49-F238E27FC236}">
              <a16:creationId xmlns:a16="http://schemas.microsoft.com/office/drawing/2014/main" id="{00AC99CF-6436-4075-94D8-D3F15F1ED125}"/>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0" name="Text Box 6">
          <a:extLst>
            <a:ext uri="{FF2B5EF4-FFF2-40B4-BE49-F238E27FC236}">
              <a16:creationId xmlns:a16="http://schemas.microsoft.com/office/drawing/2014/main" id="{FB15F1CF-882B-42E0-8317-E78BDA602478}"/>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31" name="Text Box 3">
          <a:extLst>
            <a:ext uri="{FF2B5EF4-FFF2-40B4-BE49-F238E27FC236}">
              <a16:creationId xmlns:a16="http://schemas.microsoft.com/office/drawing/2014/main" id="{81D1D426-5F83-4757-A7BB-C3040CF3E377}"/>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5</xdr:col>
      <xdr:colOff>8819</xdr:colOff>
      <xdr:row>331</xdr:row>
      <xdr:rowOff>158751</xdr:rowOff>
    </xdr:from>
    <xdr:to>
      <xdr:col>5</xdr:col>
      <xdr:colOff>2595174</xdr:colOff>
      <xdr:row>337</xdr:row>
      <xdr:rowOff>99272</xdr:rowOff>
    </xdr:to>
    <xdr:pic>
      <xdr:nvPicPr>
        <xdr:cNvPr id="2" name="Imagen 1">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5069" y="54636459"/>
          <a:ext cx="2586355" cy="1157605"/>
        </a:xfrm>
        <a:prstGeom prst="rect">
          <a:avLst/>
        </a:prstGeom>
      </xdr:spPr>
    </xdr:pic>
    <xdr:clientData/>
  </xdr:twoCellAnchor>
  <xdr:twoCellAnchor editAs="oneCell">
    <xdr:from>
      <xdr:col>5</xdr:col>
      <xdr:colOff>2610555</xdr:colOff>
      <xdr:row>331</xdr:row>
      <xdr:rowOff>70555</xdr:rowOff>
    </xdr:from>
    <xdr:to>
      <xdr:col>6</xdr:col>
      <xdr:colOff>487186</xdr:colOff>
      <xdr:row>338</xdr:row>
      <xdr:rowOff>76834</xdr:rowOff>
    </xdr:to>
    <xdr:pic>
      <xdr:nvPicPr>
        <xdr:cNvPr id="32" name="Picture 17" descr="Text, letter&#10;&#10;Description automatically generated">
          <a:extLst>
            <a:ext uri="{FF2B5EF4-FFF2-40B4-BE49-F238E27FC236}">
              <a16:creationId xmlns:a16="http://schemas.microsoft.com/office/drawing/2014/main" id="{042792E4-CA76-4FE2-BCFB-50907684F2FB}"/>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40000" contrast="-40000"/>
                  </a14:imgEffect>
                </a14:imgLayer>
              </a14:imgProps>
            </a:ext>
            <a:ext uri="{28A0092B-C50C-407E-A947-70E740481C1C}">
              <a14:useLocalDpi xmlns:a14="http://schemas.microsoft.com/office/drawing/2010/main" val="0"/>
            </a:ext>
          </a:extLst>
        </a:blip>
        <a:srcRect l="12436" t="26556" r="37564" b="41886"/>
        <a:stretch/>
      </xdr:blipFill>
      <xdr:spPr bwMode="auto">
        <a:xfrm>
          <a:off x="4356805" y="54548263"/>
          <a:ext cx="1695450" cy="142621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user_srsm$\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_srsm$\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user_srsm$\Users\sns2\Desktop\Carpeta%20Taller%20POA%202019%20SRS-GAS-CEAS\Matriz%20POA%202019%20SRS-S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 val="PPNE2"/>
      <sheetName val="Prioridades Directiva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Ilka Adelina González Then" id="{993A973A-F45F-42CF-8038-E16E6317D731}" userId="S::igonzalez@sns.gob.do::80d90834-e7eb-4c4b-bf38-fae419c7b11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7:N214" headerRowDxfId="28" dataDxfId="27" totalsRowDxfId="26">
  <autoFilter ref="B7:N214" xr:uid="{00000000-0009-0000-0100-000001000000}"/>
  <tableColumns count="13">
    <tableColumn id="13" xr3:uid="{00000000-0010-0000-0000-00000D000000}" name="ID_Dependendencia" dataDxfId="25" totalsRowDxfId="24">
      <calculatedColumnFormula>IF(Tabla1[[#This Row],[Código_Actividad]]="","",CONCATENATE(Tabla1[[#This Row],[POA]],".",Tabla1[[#This Row],[SRS]],".",Tabla1[[#This Row],[AREA]],".",Tabla1[[#This Row],[TIPO]]))</calculatedColumnFormula>
    </tableColumn>
    <tableColumn id="14" xr3:uid="{00000000-0010-0000-0000-00000E000000}" name="POA" dataDxfId="23" totalsRowDxfId="22">
      <calculatedColumnFormula>IF(Tabla1[[#This Row],[Código_Actividad]]="","",'[4]Formulario PPGR1'!#REF!)</calculatedColumnFormula>
    </tableColumn>
    <tableColumn id="15" xr3:uid="{00000000-0010-0000-0000-00000F000000}" name="SRS" dataDxfId="21" totalsRowDxfId="20">
      <calculatedColumnFormula>IF(Tabla1[[#This Row],[Código_Actividad]]="","",'[4]Formulario PPGR1'!#REF!)</calculatedColumnFormula>
    </tableColumn>
    <tableColumn id="16" xr3:uid="{00000000-0010-0000-0000-000010000000}" name="AREA" dataDxfId="19" totalsRowDxfId="18">
      <calculatedColumnFormula>IF(Tabla1[[#This Row],[Código_Actividad]]="","",'[4]Formulario PPGR1'!#REF!)</calculatedColumnFormula>
    </tableColumn>
    <tableColumn id="17" xr3:uid="{00000000-0010-0000-0000-000011000000}" name="TIPO" dataDxfId="17" totalsRowDxfId="16">
      <calculatedColumnFormula>IF(Tabla1[[#This Row],[Código_Actividad]]="","",'[4]Formulario PPGR1'!#REF!)</calculatedColumnFormula>
    </tableColumn>
    <tableColumn id="1" xr3:uid="{00000000-0010-0000-0000-000001000000}" name="Código_Actividad" totalsRowLabel="Total" dataDxfId="15" totalsRowDxfId="14"/>
    <tableColumn id="3" xr3:uid="{00000000-0010-0000-0000-000003000000}" name="Insumos" dataDxfId="13" totalsRowDxfId="12"/>
    <tableColumn id="4" xr3:uid="{00000000-0010-0000-0000-000004000000}" name="Unidad de Medida" dataDxfId="11" totalsRowDxfId="10">
      <calculatedColumnFormula>IFERROR(VLOOKUP(#REF!,#REF!,2,FALSE),"")</calculatedColumnFormula>
    </tableColumn>
    <tableColumn id="5" xr3:uid="{00000000-0010-0000-0000-000005000000}" name="Cantidad de Insumos" dataDxfId="9" totalsRowDxfId="8"/>
    <tableColumn id="6" xr3:uid="{00000000-0010-0000-0000-000006000000}" name="Precio Unitario" dataDxfId="7" totalsRowDxfId="6">
      <calculatedColumnFormula>IFERROR(VLOOKUP(#REF!,#REF!,3,FALSE),"")</calculatedColumnFormula>
    </tableColumn>
    <tableColumn id="7" xr3:uid="{00000000-0010-0000-0000-000007000000}" name="Valor Total" totalsRowFunction="sum" dataDxfId="5" totalsRowDxfId="4">
      <calculatedColumnFormula>+Tabla1[[#This Row],[Precio Unitario]]*Tabla1[[#This Row],[Cantidad de Insumos]]</calculatedColumnFormula>
    </tableColumn>
    <tableColumn id="8" xr3:uid="{00000000-0010-0000-0000-000008000000}" name="Código Presupuestario" dataDxfId="3" totalsRowDxfId="2"/>
    <tableColumn id="9" xr3:uid="{00000000-0010-0000-0000-000009000000}" name="Fuente de Financiamiento"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3" dT="2023-07-12T16:42:07.07" personId="{993A973A-F45F-42CF-8038-E16E6317D731}" id="{5E99ECAE-D024-4E03-BCBA-A498C399FD2D}">
    <text>Indicadores disponibles en el RIESS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3A1B-2E0B-4588-8571-AEFAB01ECB4C}">
  <sheetPr>
    <pageSetUpPr fitToPage="1"/>
  </sheetPr>
  <dimension ref="A1:BS298"/>
  <sheetViews>
    <sheetView showGridLines="0" tabSelected="1" view="pageBreakPreview" zoomScale="60" zoomScaleNormal="100" workbookViewId="0">
      <selection activeCell="N47" sqref="N47"/>
    </sheetView>
  </sheetViews>
  <sheetFormatPr baseColWidth="10" defaultColWidth="11.42578125" defaultRowHeight="12.75" x14ac:dyDescent="0.2"/>
  <cols>
    <col min="1" max="1" width="33.42578125" style="405" customWidth="1"/>
    <col min="2" max="3" width="13.5703125" style="405" customWidth="1"/>
    <col min="4" max="4" width="16.28515625" style="405" customWidth="1"/>
    <col min="5" max="5" width="15.28515625" style="405" customWidth="1"/>
    <col min="6" max="6" width="13.28515625" style="405" customWidth="1"/>
    <col min="7" max="8" width="13.7109375" style="405" customWidth="1"/>
    <col min="9" max="9" width="13.5703125" style="405" customWidth="1"/>
    <col min="10" max="10" width="11.42578125" style="408"/>
    <col min="11" max="11" width="13.7109375" style="408" customWidth="1"/>
    <col min="12" max="71" width="11.42578125" style="408"/>
    <col min="72" max="16384" width="11.42578125" style="1"/>
  </cols>
  <sheetData>
    <row r="1" spans="1:21" ht="15.75" x14ac:dyDescent="0.25">
      <c r="B1" s="406" t="s">
        <v>0</v>
      </c>
      <c r="C1" s="407"/>
      <c r="D1" s="407"/>
      <c r="E1" s="407"/>
      <c r="F1" s="407"/>
      <c r="G1" s="407"/>
      <c r="H1" s="407"/>
      <c r="I1" s="407"/>
    </row>
    <row r="2" spans="1:21" ht="15.75" x14ac:dyDescent="0.25">
      <c r="B2" s="406" t="s">
        <v>1</v>
      </c>
      <c r="C2" s="406"/>
      <c r="D2" s="406"/>
      <c r="E2" s="406"/>
      <c r="F2" s="406"/>
      <c r="G2" s="406"/>
      <c r="H2" s="406"/>
      <c r="I2" s="406"/>
      <c r="K2" s="409"/>
      <c r="L2" s="409"/>
      <c r="M2" s="409"/>
      <c r="N2" s="409"/>
      <c r="O2" s="409"/>
      <c r="P2" s="409"/>
      <c r="Q2" s="409"/>
      <c r="R2" s="409"/>
      <c r="S2" s="409"/>
      <c r="T2" s="409"/>
      <c r="U2" s="409"/>
    </row>
    <row r="3" spans="1:21" ht="15" x14ac:dyDescent="0.25">
      <c r="B3" s="410" t="s">
        <v>2</v>
      </c>
      <c r="C3" s="410"/>
      <c r="D3" s="410"/>
      <c r="E3" s="410"/>
      <c r="F3" s="410"/>
      <c r="G3" s="410"/>
      <c r="H3" s="410"/>
      <c r="I3" s="410"/>
      <c r="K3" s="408">
        <v>2025</v>
      </c>
      <c r="L3" s="408">
        <v>2026</v>
      </c>
      <c r="M3" s="408">
        <v>2027</v>
      </c>
      <c r="N3" s="408">
        <v>2028</v>
      </c>
    </row>
    <row r="4" spans="1:21" x14ac:dyDescent="0.2">
      <c r="B4" s="411" t="s">
        <v>3</v>
      </c>
      <c r="C4" s="411"/>
      <c r="D4" s="411"/>
      <c r="E4" s="411"/>
      <c r="F4" s="411"/>
      <c r="G4" s="411"/>
      <c r="H4" s="411"/>
      <c r="I4" s="411"/>
      <c r="K4" s="408" t="s">
        <v>4</v>
      </c>
      <c r="L4" s="408" t="s">
        <v>5</v>
      </c>
      <c r="M4" s="408" t="s">
        <v>6</v>
      </c>
      <c r="N4" s="408" t="s">
        <v>7</v>
      </c>
      <c r="O4" s="408" t="s">
        <v>8</v>
      </c>
      <c r="P4" s="408" t="s">
        <v>9</v>
      </c>
      <c r="Q4" s="408" t="s">
        <v>10</v>
      </c>
      <c r="R4" s="408" t="s">
        <v>11</v>
      </c>
      <c r="S4" s="408" t="s">
        <v>12</v>
      </c>
      <c r="T4" s="408" t="s">
        <v>13</v>
      </c>
    </row>
    <row r="5" spans="1:21" x14ac:dyDescent="0.2">
      <c r="A5" s="412"/>
      <c r="B5" s="411" t="s">
        <v>14</v>
      </c>
      <c r="C5" s="413">
        <v>2025</v>
      </c>
      <c r="D5" s="411"/>
      <c r="F5" s="411"/>
      <c r="G5" s="412"/>
      <c r="H5" s="412"/>
    </row>
    <row r="6" spans="1:21" x14ac:dyDescent="0.2">
      <c r="A6" s="414" t="s">
        <v>15</v>
      </c>
      <c r="B6" s="449" t="s">
        <v>13</v>
      </c>
      <c r="C6" s="449"/>
      <c r="D6" s="449"/>
      <c r="E6" s="449"/>
      <c r="F6" s="449"/>
      <c r="G6" s="449"/>
      <c r="H6" s="449"/>
      <c r="I6" s="450"/>
    </row>
    <row r="7" spans="1:21" x14ac:dyDescent="0.2">
      <c r="A7" s="415" t="s">
        <v>16</v>
      </c>
      <c r="B7" s="451" t="s">
        <v>1436</v>
      </c>
      <c r="C7" s="451"/>
      <c r="D7" s="451"/>
      <c r="E7" s="451"/>
      <c r="F7" s="451"/>
      <c r="G7" s="451"/>
      <c r="H7" s="451"/>
      <c r="I7" s="452"/>
    </row>
    <row r="8" spans="1:21" ht="12.75" customHeight="1" x14ac:dyDescent="0.2">
      <c r="A8" s="453" t="s">
        <v>17</v>
      </c>
      <c r="B8" s="447" t="s">
        <v>18</v>
      </c>
      <c r="C8" s="447" t="s">
        <v>19</v>
      </c>
      <c r="D8" s="447" t="s">
        <v>20</v>
      </c>
      <c r="E8" s="447" t="s">
        <v>21</v>
      </c>
      <c r="F8" s="455" t="s">
        <v>22</v>
      </c>
      <c r="G8" s="455"/>
      <c r="H8" s="455"/>
      <c r="I8" s="455"/>
      <c r="K8" s="447" t="s">
        <v>23</v>
      </c>
    </row>
    <row r="9" spans="1:21" ht="31.5" customHeight="1" x14ac:dyDescent="0.2">
      <c r="A9" s="454"/>
      <c r="B9" s="448"/>
      <c r="C9" s="448"/>
      <c r="D9" s="448"/>
      <c r="E9" s="448"/>
      <c r="F9" s="416" t="s">
        <v>24</v>
      </c>
      <c r="G9" s="416" t="s">
        <v>25</v>
      </c>
      <c r="H9" s="416" t="s">
        <v>26</v>
      </c>
      <c r="I9" s="416" t="s">
        <v>27</v>
      </c>
      <c r="K9" s="448"/>
    </row>
    <row r="10" spans="1:21" x14ac:dyDescent="0.2">
      <c r="A10" s="417" t="s">
        <v>28</v>
      </c>
      <c r="B10" s="418" t="s">
        <v>29</v>
      </c>
      <c r="C10" s="419">
        <f>SUM(C11:C12)</f>
        <v>83269</v>
      </c>
      <c r="D10" s="419">
        <f t="shared" ref="D10:I10" si="0">SUM(D11:D12)</f>
        <v>19568.399999999998</v>
      </c>
      <c r="E10" s="419">
        <f t="shared" si="0"/>
        <v>25438.92</v>
      </c>
      <c r="F10" s="419">
        <f t="shared" si="0"/>
        <v>8046.6557801022827</v>
      </c>
      <c r="G10" s="419">
        <f t="shared" si="0"/>
        <v>7514.7739563726727</v>
      </c>
      <c r="H10" s="419">
        <f t="shared" si="0"/>
        <v>7920.9141742520906</v>
      </c>
      <c r="I10" s="419">
        <f t="shared" si="0"/>
        <v>1956.5760892729518</v>
      </c>
      <c r="J10" s="420"/>
      <c r="K10" s="419">
        <f t="shared" ref="K10" si="1">SUM(K11:K12)</f>
        <v>16307</v>
      </c>
    </row>
    <row r="11" spans="1:21" x14ac:dyDescent="0.2">
      <c r="A11" s="421" t="s">
        <v>30</v>
      </c>
      <c r="B11" s="422"/>
      <c r="C11" s="423">
        <v>15679</v>
      </c>
      <c r="D11" s="424">
        <f>(K11/10)*12</f>
        <v>7593.5999999999995</v>
      </c>
      <c r="E11" s="425">
        <f>+D11*0.3+D11</f>
        <v>9871.68</v>
      </c>
      <c r="F11" s="423">
        <f>+(5151/C11)*E11</f>
        <v>3243.1292607946939</v>
      </c>
      <c r="G11" s="423">
        <f>+(4330/C11)*E11</f>
        <v>2726.2181516678356</v>
      </c>
      <c r="H11" s="423">
        <f>+(4903/C11)*E11</f>
        <v>3086.985588366605</v>
      </c>
      <c r="I11" s="423">
        <f>+(1295/C11)*E11</f>
        <v>815.34699917086562</v>
      </c>
      <c r="J11" s="426"/>
      <c r="K11" s="423">
        <v>6328</v>
      </c>
    </row>
    <row r="12" spans="1:21" x14ac:dyDescent="0.2">
      <c r="A12" s="421" t="s">
        <v>31</v>
      </c>
      <c r="B12" s="422"/>
      <c r="C12" s="423">
        <v>67590</v>
      </c>
      <c r="D12" s="424">
        <f>(K12/10)*12</f>
        <v>11974.8</v>
      </c>
      <c r="E12" s="425">
        <f>+D12*0.3+D12</f>
        <v>15567.239999999998</v>
      </c>
      <c r="F12" s="423">
        <f>+(20856/C12)*E12</f>
        <v>4803.5265193075893</v>
      </c>
      <c r="G12" s="423">
        <f>+(20791/C12)*E12</f>
        <v>4788.5558047048371</v>
      </c>
      <c r="H12" s="423">
        <f>+(20988/C12)*E12</f>
        <v>4833.9285858854855</v>
      </c>
      <c r="I12" s="423">
        <f>+(4955/C12)*E12</f>
        <v>1141.229090102086</v>
      </c>
      <c r="J12" s="426"/>
      <c r="K12" s="423">
        <v>9979</v>
      </c>
    </row>
    <row r="13" spans="1:21" ht="15" customHeight="1" x14ac:dyDescent="0.2">
      <c r="A13" s="417" t="s">
        <v>32</v>
      </c>
      <c r="B13" s="418" t="s">
        <v>29</v>
      </c>
      <c r="C13" s="419">
        <f>SUM(C14)</f>
        <v>7305</v>
      </c>
      <c r="D13" s="427">
        <f t="shared" ref="D13:K13" si="2">D14</f>
        <v>11583.599999999999</v>
      </c>
      <c r="E13" s="419">
        <f t="shared" si="2"/>
        <v>12741.96</v>
      </c>
      <c r="F13" s="427">
        <f t="shared" si="2"/>
        <v>3136.2141108829564</v>
      </c>
      <c r="G13" s="427">
        <f t="shared" si="2"/>
        <v>3422.2759096509239</v>
      </c>
      <c r="H13" s="427">
        <f t="shared" si="2"/>
        <v>2919.9234825462008</v>
      </c>
      <c r="I13" s="419">
        <f t="shared" si="2"/>
        <v>3263.5464969199174</v>
      </c>
      <c r="J13" s="426"/>
      <c r="K13" s="419">
        <f t="shared" si="2"/>
        <v>9653</v>
      </c>
    </row>
    <row r="14" spans="1:21" x14ac:dyDescent="0.2">
      <c r="A14" s="421" t="s">
        <v>33</v>
      </c>
      <c r="B14" s="422"/>
      <c r="C14" s="423">
        <v>7305</v>
      </c>
      <c r="D14" s="424">
        <f>(K14/10)*12</f>
        <v>11583.599999999999</v>
      </c>
      <c r="E14" s="425">
        <f>+D14*0.1+D14</f>
        <v>12741.96</v>
      </c>
      <c r="F14" s="423">
        <f>+(1798/C14)*E14</f>
        <v>3136.2141108829564</v>
      </c>
      <c r="G14" s="423">
        <f>+(1962/C14)*E14</f>
        <v>3422.2759096509239</v>
      </c>
      <c r="H14" s="423">
        <f>+(1674/C14)*E14</f>
        <v>2919.9234825462008</v>
      </c>
      <c r="I14" s="423">
        <f>+(1871/C14)*E14</f>
        <v>3263.5464969199174</v>
      </c>
      <c r="J14" s="420"/>
      <c r="K14" s="424">
        <v>9653</v>
      </c>
    </row>
    <row r="15" spans="1:21" x14ac:dyDescent="0.2">
      <c r="A15" s="417" t="s">
        <v>34</v>
      </c>
      <c r="B15" s="418" t="s">
        <v>35</v>
      </c>
      <c r="C15" s="419">
        <f>SUM(C16:C29)</f>
        <v>1208</v>
      </c>
      <c r="D15" s="419">
        <f t="shared" ref="D15:I15" si="3">SUM(D16:D29)</f>
        <v>1363.2000000000003</v>
      </c>
      <c r="E15" s="419">
        <f t="shared" si="3"/>
        <v>1635.8400000000001</v>
      </c>
      <c r="F15" s="419">
        <f t="shared" si="3"/>
        <v>408.96000000000004</v>
      </c>
      <c r="G15" s="419">
        <f t="shared" si="3"/>
        <v>441.67680000000007</v>
      </c>
      <c r="H15" s="419">
        <f t="shared" si="3"/>
        <v>376.24320000000006</v>
      </c>
      <c r="I15" s="419">
        <f t="shared" si="3"/>
        <v>408.96000000000004</v>
      </c>
      <c r="J15" s="420"/>
      <c r="K15" s="419">
        <f t="shared" ref="K15" si="4">SUM(K16:K29)</f>
        <v>1136</v>
      </c>
    </row>
    <row r="16" spans="1:21" x14ac:dyDescent="0.2">
      <c r="A16" s="428" t="s">
        <v>36</v>
      </c>
      <c r="B16" s="422"/>
      <c r="C16" s="423"/>
      <c r="D16" s="424">
        <f>(K16/10)*12</f>
        <v>0</v>
      </c>
      <c r="E16" s="425">
        <f t="shared" ref="E16:E27" si="5">IF(C16="",0,(D16/C16)*D16)</f>
        <v>0</v>
      </c>
      <c r="F16" s="423"/>
      <c r="G16" s="423"/>
      <c r="H16" s="423"/>
      <c r="I16" s="423"/>
      <c r="J16" s="429"/>
      <c r="K16" s="423"/>
    </row>
    <row r="17" spans="1:11" x14ac:dyDescent="0.2">
      <c r="A17" s="428" t="s">
        <v>37</v>
      </c>
      <c r="B17" s="422"/>
      <c r="C17" s="423"/>
      <c r="D17" s="424">
        <f t="shared" ref="D17:D32" si="6">(K17/10)*12</f>
        <v>0</v>
      </c>
      <c r="E17" s="425">
        <f t="shared" si="5"/>
        <v>0</v>
      </c>
      <c r="F17" s="423"/>
      <c r="G17" s="423"/>
      <c r="H17" s="423"/>
      <c r="I17" s="423"/>
      <c r="J17" s="429"/>
      <c r="K17" s="423"/>
    </row>
    <row r="18" spans="1:11" x14ac:dyDescent="0.2">
      <c r="A18" s="428" t="s">
        <v>38</v>
      </c>
      <c r="B18" s="422"/>
      <c r="C18" s="423"/>
      <c r="D18" s="424">
        <f t="shared" si="6"/>
        <v>0</v>
      </c>
      <c r="E18" s="425">
        <f t="shared" si="5"/>
        <v>0</v>
      </c>
      <c r="F18" s="423"/>
      <c r="G18" s="423"/>
      <c r="H18" s="423"/>
      <c r="I18" s="423"/>
      <c r="J18" s="429"/>
      <c r="K18" s="423"/>
    </row>
    <row r="19" spans="1:11" x14ac:dyDescent="0.2">
      <c r="A19" s="428" t="s">
        <v>39</v>
      </c>
      <c r="B19" s="422"/>
      <c r="C19" s="423"/>
      <c r="D19" s="424">
        <f t="shared" si="6"/>
        <v>0</v>
      </c>
      <c r="E19" s="425">
        <f t="shared" si="5"/>
        <v>0</v>
      </c>
      <c r="F19" s="423"/>
      <c r="G19" s="423"/>
      <c r="H19" s="423"/>
      <c r="I19" s="423"/>
      <c r="J19" s="429"/>
      <c r="K19" s="423"/>
    </row>
    <row r="20" spans="1:11" x14ac:dyDescent="0.2">
      <c r="A20" s="428" t="s">
        <v>40</v>
      </c>
      <c r="B20" s="422"/>
      <c r="C20" s="423"/>
      <c r="D20" s="424">
        <f t="shared" si="6"/>
        <v>0</v>
      </c>
      <c r="E20" s="425">
        <f t="shared" si="5"/>
        <v>0</v>
      </c>
      <c r="F20" s="423"/>
      <c r="G20" s="423"/>
      <c r="H20" s="423"/>
      <c r="I20" s="423"/>
      <c r="J20" s="426"/>
      <c r="K20" s="423"/>
    </row>
    <row r="21" spans="1:11" x14ac:dyDescent="0.2">
      <c r="A21" s="428" t="s">
        <v>41</v>
      </c>
      <c r="B21" s="422"/>
      <c r="C21" s="423">
        <v>23</v>
      </c>
      <c r="D21" s="424">
        <f t="shared" si="6"/>
        <v>18</v>
      </c>
      <c r="E21" s="425">
        <f>+D21*0.2+D21</f>
        <v>21.6</v>
      </c>
      <c r="F21" s="423">
        <f>0.25*E21</f>
        <v>5.4</v>
      </c>
      <c r="G21" s="423">
        <f>0.27*E21</f>
        <v>5.8320000000000007</v>
      </c>
      <c r="H21" s="423">
        <f>0.23*E21</f>
        <v>4.9680000000000009</v>
      </c>
      <c r="I21" s="423">
        <f>0.25*E21</f>
        <v>5.4</v>
      </c>
      <c r="J21" s="426"/>
      <c r="K21" s="423">
        <v>15</v>
      </c>
    </row>
    <row r="22" spans="1:11" x14ac:dyDescent="0.2">
      <c r="A22" s="428" t="s">
        <v>42</v>
      </c>
      <c r="B22" s="422"/>
      <c r="C22" s="423"/>
      <c r="D22" s="424">
        <f t="shared" si="6"/>
        <v>0</v>
      </c>
      <c r="E22" s="425">
        <f t="shared" si="5"/>
        <v>0</v>
      </c>
      <c r="F22" s="423"/>
      <c r="G22" s="423"/>
      <c r="H22" s="423"/>
      <c r="I22" s="423"/>
      <c r="J22" s="426"/>
      <c r="K22" s="423"/>
    </row>
    <row r="23" spans="1:11" x14ac:dyDescent="0.2">
      <c r="A23" s="428" t="s">
        <v>43</v>
      </c>
      <c r="B23" s="422"/>
      <c r="C23" s="423"/>
      <c r="D23" s="424">
        <f t="shared" si="6"/>
        <v>0</v>
      </c>
      <c r="E23" s="425">
        <f t="shared" si="5"/>
        <v>0</v>
      </c>
      <c r="F23" s="423"/>
      <c r="G23" s="423"/>
      <c r="H23" s="423"/>
      <c r="I23" s="423"/>
      <c r="J23" s="426"/>
      <c r="K23" s="423"/>
    </row>
    <row r="24" spans="1:11" x14ac:dyDescent="0.2">
      <c r="A24" s="428" t="s">
        <v>44</v>
      </c>
      <c r="B24" s="422"/>
      <c r="C24" s="423"/>
      <c r="D24" s="424">
        <f t="shared" si="6"/>
        <v>0</v>
      </c>
      <c r="E24" s="425">
        <f t="shared" si="5"/>
        <v>0</v>
      </c>
      <c r="F24" s="423"/>
      <c r="G24" s="423"/>
      <c r="H24" s="423"/>
      <c r="I24" s="423"/>
      <c r="J24" s="426"/>
      <c r="K24" s="423"/>
    </row>
    <row r="25" spans="1:11" x14ac:dyDescent="0.2">
      <c r="A25" s="428" t="s">
        <v>45</v>
      </c>
      <c r="B25" s="422"/>
      <c r="C25" s="423">
        <v>33</v>
      </c>
      <c r="D25" s="424">
        <f t="shared" si="6"/>
        <v>0</v>
      </c>
      <c r="E25" s="425">
        <f t="shared" si="5"/>
        <v>0</v>
      </c>
      <c r="F25" s="423"/>
      <c r="G25" s="423"/>
      <c r="H25" s="423"/>
      <c r="I25" s="423"/>
      <c r="J25" s="426"/>
      <c r="K25" s="423"/>
    </row>
    <row r="26" spans="1:11" x14ac:dyDescent="0.2">
      <c r="A26" s="428" t="s">
        <v>46</v>
      </c>
      <c r="B26" s="422"/>
      <c r="C26" s="423"/>
      <c r="D26" s="424">
        <f t="shared" si="6"/>
        <v>0</v>
      </c>
      <c r="E26" s="425">
        <f t="shared" si="5"/>
        <v>0</v>
      </c>
      <c r="F26" s="423"/>
      <c r="G26" s="423"/>
      <c r="H26" s="423"/>
      <c r="I26" s="423"/>
      <c r="J26" s="426"/>
      <c r="K26" s="423"/>
    </row>
    <row r="27" spans="1:11" x14ac:dyDescent="0.2">
      <c r="A27" s="428" t="s">
        <v>47</v>
      </c>
      <c r="B27" s="422"/>
      <c r="C27" s="423"/>
      <c r="D27" s="424">
        <f t="shared" si="6"/>
        <v>0</v>
      </c>
      <c r="E27" s="425">
        <f t="shared" si="5"/>
        <v>0</v>
      </c>
      <c r="F27" s="423"/>
      <c r="G27" s="423"/>
      <c r="H27" s="423"/>
      <c r="I27" s="423"/>
      <c r="J27" s="420"/>
      <c r="K27" s="423"/>
    </row>
    <row r="28" spans="1:11" x14ac:dyDescent="0.2">
      <c r="A28" s="428" t="s">
        <v>48</v>
      </c>
      <c r="B28" s="422"/>
      <c r="C28" s="423">
        <v>515</v>
      </c>
      <c r="D28" s="424">
        <f t="shared" si="6"/>
        <v>284.39999999999998</v>
      </c>
      <c r="E28" s="425">
        <f>+D28*0.2+D28</f>
        <v>341.28</v>
      </c>
      <c r="F28" s="423">
        <f>0.25*E28</f>
        <v>85.32</v>
      </c>
      <c r="G28" s="423">
        <f>0.27*E28</f>
        <v>92.145600000000002</v>
      </c>
      <c r="H28" s="423">
        <f>0.23*E28</f>
        <v>78.494399999999999</v>
      </c>
      <c r="I28" s="423">
        <f>0.25*E28</f>
        <v>85.32</v>
      </c>
      <c r="J28" s="420"/>
      <c r="K28" s="423">
        <v>237</v>
      </c>
    </row>
    <row r="29" spans="1:11" x14ac:dyDescent="0.2">
      <c r="A29" s="428" t="s">
        <v>49</v>
      </c>
      <c r="B29" s="422"/>
      <c r="C29" s="423">
        <f>366+186+49+36</f>
        <v>637</v>
      </c>
      <c r="D29" s="424">
        <f t="shared" si="6"/>
        <v>1060.8000000000002</v>
      </c>
      <c r="E29" s="425">
        <f>+D29*0.2+D29</f>
        <v>1272.9600000000003</v>
      </c>
      <c r="F29" s="423">
        <f>0.25*E29</f>
        <v>318.24000000000007</v>
      </c>
      <c r="G29" s="423">
        <f>0.27*E29</f>
        <v>343.69920000000008</v>
      </c>
      <c r="H29" s="423">
        <f>0.23*E29</f>
        <v>292.78080000000006</v>
      </c>
      <c r="I29" s="423">
        <f>0.25*E29</f>
        <v>318.24000000000007</v>
      </c>
      <c r="J29" s="420"/>
      <c r="K29" s="423">
        <f>540+224+47+38+33+2</f>
        <v>884</v>
      </c>
    </row>
    <row r="30" spans="1:11" x14ac:dyDescent="0.2">
      <c r="A30" s="417" t="s">
        <v>50</v>
      </c>
      <c r="B30" s="418"/>
      <c r="C30" s="419">
        <f>SUM(C31:C32)</f>
        <v>790183</v>
      </c>
      <c r="D30" s="419">
        <f t="shared" ref="D30:I30" si="7">SUM(D31:D32)</f>
        <v>737460</v>
      </c>
      <c r="E30" s="419">
        <f t="shared" si="7"/>
        <v>993806.34000000008</v>
      </c>
      <c r="F30" s="419">
        <f t="shared" si="7"/>
        <v>236402.58251712148</v>
      </c>
      <c r="G30" s="419">
        <f t="shared" si="7"/>
        <v>264090.79449375649</v>
      </c>
      <c r="H30" s="419">
        <f t="shared" si="7"/>
        <v>248814.50287776813</v>
      </c>
      <c r="I30" s="419">
        <f t="shared" si="7"/>
        <v>244498.46011135407</v>
      </c>
      <c r="J30" s="420"/>
      <c r="K30" s="419">
        <f t="shared" ref="K30" si="8">SUM(K31:K32)</f>
        <v>614550</v>
      </c>
    </row>
    <row r="31" spans="1:11" x14ac:dyDescent="0.2">
      <c r="A31" s="421" t="s">
        <v>51</v>
      </c>
      <c r="B31" s="421" t="s">
        <v>52</v>
      </c>
      <c r="C31" s="423">
        <v>722614</v>
      </c>
      <c r="D31" s="424">
        <f t="shared" si="6"/>
        <v>702166.8</v>
      </c>
      <c r="E31" s="425">
        <f>+D31*0.35+D31</f>
        <v>947925.18</v>
      </c>
      <c r="F31" s="423">
        <f>+(171071/C31)*E31</f>
        <v>224410.96971243294</v>
      </c>
      <c r="G31" s="423">
        <f>+(190753/C31)*E31</f>
        <v>250229.82098401088</v>
      </c>
      <c r="H31" s="423">
        <f>+(178573/C31)*E31</f>
        <v>234252.09471189324</v>
      </c>
      <c r="I31" s="423">
        <f>+(182217/C31)*E31</f>
        <v>239032.29459166309</v>
      </c>
      <c r="J31" s="420"/>
      <c r="K31" s="423">
        <v>585139</v>
      </c>
    </row>
    <row r="32" spans="1:11" x14ac:dyDescent="0.2">
      <c r="A32" s="421" t="s">
        <v>53</v>
      </c>
      <c r="B32" s="421" t="s">
        <v>54</v>
      </c>
      <c r="C32" s="423">
        <v>67569</v>
      </c>
      <c r="D32" s="424">
        <f t="shared" si="6"/>
        <v>35293.199999999997</v>
      </c>
      <c r="E32" s="425">
        <f>+D32*0.3+D32</f>
        <v>45881.159999999996</v>
      </c>
      <c r="F32" s="423">
        <f>+(17660/C32)*E32</f>
        <v>11991.612804688541</v>
      </c>
      <c r="G32" s="423">
        <f>+(20413/C32)*E32</f>
        <v>13860.973509745592</v>
      </c>
      <c r="H32" s="423">
        <f>+(21446/C32)*E32</f>
        <v>14562.408165874882</v>
      </c>
      <c r="I32" s="423">
        <f>+(8050/C32)*E32</f>
        <v>5466.1655196909824</v>
      </c>
      <c r="J32" s="420"/>
      <c r="K32" s="430">
        <v>29411</v>
      </c>
    </row>
    <row r="33" spans="1:9" x14ac:dyDescent="0.2">
      <c r="A33" s="431" t="s">
        <v>55</v>
      </c>
      <c r="B33" s="432"/>
      <c r="C33" s="432"/>
      <c r="D33" s="432"/>
      <c r="E33" s="432"/>
      <c r="F33" s="432"/>
      <c r="G33" s="432"/>
      <c r="H33" s="432"/>
      <c r="I33" s="432"/>
    </row>
    <row r="34" spans="1:9" ht="25.5" x14ac:dyDescent="0.2">
      <c r="A34" s="433" t="s">
        <v>56</v>
      </c>
      <c r="B34" s="434" t="s">
        <v>57</v>
      </c>
      <c r="C34" s="434" t="s">
        <v>58</v>
      </c>
      <c r="D34" s="434" t="s">
        <v>59</v>
      </c>
      <c r="E34" s="434" t="s">
        <v>60</v>
      </c>
      <c r="F34" s="434" t="s">
        <v>61</v>
      </c>
      <c r="G34" s="434" t="s">
        <v>62</v>
      </c>
      <c r="H34" s="434" t="s">
        <v>63</v>
      </c>
      <c r="I34" s="434" t="s">
        <v>64</v>
      </c>
    </row>
    <row r="35" spans="1:9" x14ac:dyDescent="0.2">
      <c r="A35" s="435">
        <v>2022</v>
      </c>
      <c r="B35" s="436">
        <f>17497/365</f>
        <v>47.936986301369863</v>
      </c>
      <c r="C35" s="437">
        <v>1234</v>
      </c>
      <c r="D35" s="437">
        <f>+B35*365</f>
        <v>17497</v>
      </c>
      <c r="E35" s="437">
        <v>8263</v>
      </c>
      <c r="F35" s="438">
        <f>+E35/C35</f>
        <v>6.6961102106969204</v>
      </c>
      <c r="G35" s="439">
        <f>+E35/D35*100</f>
        <v>47.225238612333541</v>
      </c>
      <c r="H35" s="440">
        <v>0</v>
      </c>
      <c r="I35" s="440">
        <v>0</v>
      </c>
    </row>
    <row r="36" spans="1:9" x14ac:dyDescent="0.2">
      <c r="A36" s="435">
        <v>2023</v>
      </c>
      <c r="B36" s="436">
        <f>14694/365</f>
        <v>40.257534246575339</v>
      </c>
      <c r="C36" s="437">
        <v>1240</v>
      </c>
      <c r="D36" s="437">
        <f t="shared" ref="D36:D37" si="9">+B36*365</f>
        <v>14693.999999999998</v>
      </c>
      <c r="E36" s="437">
        <v>8668</v>
      </c>
      <c r="F36" s="438">
        <f t="shared" ref="F36:F37" si="10">+E36/C36</f>
        <v>6.9903225806451612</v>
      </c>
      <c r="G36" s="439">
        <f t="shared" ref="G36:G37" si="11">+E36/D36*100</f>
        <v>58.990063971689132</v>
      </c>
      <c r="H36" s="440">
        <v>0</v>
      </c>
      <c r="I36" s="440">
        <v>0</v>
      </c>
    </row>
    <row r="37" spans="1:9" x14ac:dyDescent="0.2">
      <c r="A37" s="441">
        <v>2024</v>
      </c>
      <c r="B37" s="436">
        <f>(12443/10)*12/365</f>
        <v>40.908493150684926</v>
      </c>
      <c r="C37" s="437">
        <f>112.6*12</f>
        <v>1351.1999999999998</v>
      </c>
      <c r="D37" s="437">
        <f t="shared" si="9"/>
        <v>14931.599999999999</v>
      </c>
      <c r="E37" s="437">
        <f>+(708)*12</f>
        <v>8496</v>
      </c>
      <c r="F37" s="438">
        <f t="shared" si="10"/>
        <v>6.2877442273534641</v>
      </c>
      <c r="G37" s="439">
        <f t="shared" si="11"/>
        <v>56.899461544643579</v>
      </c>
      <c r="H37" s="440">
        <v>0</v>
      </c>
      <c r="I37" s="440">
        <v>0</v>
      </c>
    </row>
    <row r="38" spans="1:9" s="408" customFormat="1" x14ac:dyDescent="0.2">
      <c r="A38" s="442"/>
      <c r="B38" s="442"/>
      <c r="C38" s="442"/>
      <c r="D38" s="442"/>
      <c r="E38" s="442"/>
      <c r="F38" s="442"/>
      <c r="G38" s="442"/>
      <c r="H38" s="442"/>
      <c r="I38" s="442"/>
    </row>
    <row r="39" spans="1:9" s="408" customFormat="1" x14ac:dyDescent="0.2">
      <c r="A39" s="442"/>
      <c r="B39" s="442"/>
      <c r="C39" s="442"/>
      <c r="D39" s="442"/>
      <c r="E39" s="442"/>
      <c r="F39" s="442"/>
      <c r="G39" s="442"/>
      <c r="H39" s="442"/>
      <c r="I39" s="442"/>
    </row>
    <row r="40" spans="1:9" s="408" customFormat="1" x14ac:dyDescent="0.2">
      <c r="A40" s="442"/>
      <c r="B40" s="442"/>
      <c r="C40" s="442"/>
      <c r="D40" s="442"/>
      <c r="E40" s="442"/>
      <c r="F40" s="442"/>
      <c r="G40" s="442"/>
      <c r="H40" s="442"/>
      <c r="I40" s="442"/>
    </row>
    <row r="41" spans="1:9" s="408" customFormat="1" x14ac:dyDescent="0.2">
      <c r="A41" s="442"/>
      <c r="B41" s="442"/>
      <c r="C41" s="442"/>
      <c r="D41" s="442"/>
      <c r="E41" s="442"/>
      <c r="F41" s="442"/>
      <c r="G41" s="442"/>
      <c r="H41" s="442"/>
      <c r="I41" s="442"/>
    </row>
    <row r="42" spans="1:9" s="408" customFormat="1" x14ac:dyDescent="0.2">
      <c r="A42" s="442"/>
      <c r="B42" s="442"/>
      <c r="C42" s="442"/>
      <c r="D42" s="442"/>
      <c r="E42" s="442"/>
      <c r="F42" s="442"/>
      <c r="G42" s="442"/>
      <c r="H42" s="442"/>
      <c r="I42" s="442"/>
    </row>
    <row r="43" spans="1:9" s="408" customFormat="1" x14ac:dyDescent="0.2">
      <c r="A43" s="442"/>
      <c r="B43" s="442"/>
      <c r="C43" s="442"/>
      <c r="D43" s="442"/>
      <c r="E43" s="442"/>
      <c r="F43" s="442"/>
      <c r="G43" s="442"/>
      <c r="H43" s="442"/>
      <c r="I43" s="442"/>
    </row>
    <row r="44" spans="1:9" s="408" customFormat="1" x14ac:dyDescent="0.2">
      <c r="A44" s="442"/>
      <c r="B44" s="442"/>
      <c r="C44" s="442"/>
      <c r="D44" s="442"/>
      <c r="E44" s="442"/>
      <c r="F44" s="442"/>
      <c r="G44" s="442"/>
      <c r="H44" s="442"/>
      <c r="I44" s="442"/>
    </row>
    <row r="45" spans="1:9" s="408" customFormat="1" x14ac:dyDescent="0.2">
      <c r="A45" s="442"/>
      <c r="B45" s="442"/>
      <c r="C45" s="442"/>
      <c r="D45" s="442"/>
      <c r="E45" s="442"/>
      <c r="F45" s="442"/>
      <c r="G45" s="442"/>
      <c r="H45" s="442"/>
      <c r="I45" s="442"/>
    </row>
    <row r="46" spans="1:9" s="408" customFormat="1" x14ac:dyDescent="0.2">
      <c r="A46" s="442"/>
      <c r="B46" s="442"/>
      <c r="C46" s="442"/>
      <c r="D46" s="442"/>
      <c r="E46" s="442"/>
      <c r="F46" s="442"/>
      <c r="G46" s="442"/>
      <c r="H46" s="442"/>
      <c r="I46" s="442"/>
    </row>
    <row r="47" spans="1:9" s="408" customFormat="1" x14ac:dyDescent="0.2">
      <c r="A47" s="442"/>
      <c r="B47" s="442"/>
      <c r="C47" s="442"/>
      <c r="D47" s="442"/>
      <c r="E47" s="442"/>
      <c r="F47" s="442"/>
      <c r="G47" s="442"/>
      <c r="H47" s="442"/>
      <c r="I47" s="442"/>
    </row>
    <row r="48" spans="1:9" s="408" customFormat="1" x14ac:dyDescent="0.2">
      <c r="A48" s="442"/>
      <c r="B48" s="442"/>
      <c r="C48" s="442"/>
      <c r="D48" s="442"/>
      <c r="E48" s="442"/>
      <c r="F48" s="442"/>
      <c r="G48" s="442"/>
      <c r="H48" s="442"/>
      <c r="I48" s="442"/>
    </row>
    <row r="49" spans="1:9" s="408" customFormat="1" x14ac:dyDescent="0.2">
      <c r="A49" s="442"/>
      <c r="B49" s="442"/>
      <c r="C49" s="442"/>
      <c r="D49" s="442"/>
      <c r="E49" s="442"/>
      <c r="F49" s="442"/>
      <c r="G49" s="442"/>
      <c r="H49" s="442"/>
      <c r="I49" s="442"/>
    </row>
    <row r="50" spans="1:9" s="408" customFormat="1" x14ac:dyDescent="0.2">
      <c r="A50" s="442"/>
      <c r="B50" s="442"/>
      <c r="C50" s="442"/>
      <c r="D50" s="442"/>
      <c r="E50" s="442"/>
      <c r="F50" s="442"/>
      <c r="G50" s="442"/>
      <c r="H50" s="442"/>
      <c r="I50" s="442"/>
    </row>
    <row r="51" spans="1:9" s="408" customFormat="1" x14ac:dyDescent="0.2">
      <c r="A51" s="442"/>
      <c r="B51" s="442"/>
      <c r="C51" s="442"/>
      <c r="D51" s="442"/>
      <c r="E51" s="442"/>
      <c r="F51" s="442"/>
      <c r="G51" s="442"/>
      <c r="H51" s="442"/>
      <c r="I51" s="442"/>
    </row>
    <row r="52" spans="1:9" s="408" customFormat="1" x14ac:dyDescent="0.2">
      <c r="A52" s="442"/>
      <c r="B52" s="442"/>
      <c r="C52" s="442"/>
      <c r="D52" s="442"/>
      <c r="E52" s="442"/>
      <c r="F52" s="442"/>
      <c r="G52" s="442"/>
      <c r="H52" s="442"/>
      <c r="I52" s="442"/>
    </row>
    <row r="53" spans="1:9" s="408" customFormat="1" x14ac:dyDescent="0.2">
      <c r="A53" s="442"/>
      <c r="B53" s="442"/>
      <c r="C53" s="442"/>
      <c r="D53" s="442"/>
      <c r="E53" s="442"/>
      <c r="F53" s="442"/>
      <c r="G53" s="442"/>
      <c r="H53" s="442"/>
      <c r="I53" s="442"/>
    </row>
    <row r="54" spans="1:9" s="408" customFormat="1" x14ac:dyDescent="0.2">
      <c r="A54" s="442"/>
      <c r="B54" s="442"/>
      <c r="C54" s="442"/>
      <c r="D54" s="442"/>
      <c r="E54" s="442"/>
      <c r="F54" s="442"/>
      <c r="G54" s="442"/>
      <c r="H54" s="442"/>
      <c r="I54" s="442"/>
    </row>
    <row r="55" spans="1:9" s="408" customFormat="1" x14ac:dyDescent="0.2">
      <c r="A55" s="442"/>
      <c r="B55" s="442"/>
      <c r="C55" s="442"/>
      <c r="D55" s="442"/>
      <c r="E55" s="442"/>
      <c r="F55" s="442"/>
      <c r="G55" s="442"/>
      <c r="H55" s="442"/>
      <c r="I55" s="442"/>
    </row>
    <row r="56" spans="1:9" s="408" customFormat="1" x14ac:dyDescent="0.2">
      <c r="A56" s="442"/>
      <c r="B56" s="442"/>
      <c r="C56" s="442"/>
      <c r="D56" s="442"/>
      <c r="E56" s="442"/>
      <c r="F56" s="442"/>
      <c r="G56" s="442"/>
      <c r="H56" s="442"/>
      <c r="I56" s="442"/>
    </row>
    <row r="57" spans="1:9" s="408" customFormat="1" x14ac:dyDescent="0.2">
      <c r="A57" s="442"/>
      <c r="B57" s="442"/>
      <c r="C57" s="442"/>
      <c r="D57" s="442"/>
      <c r="E57" s="442"/>
      <c r="F57" s="442"/>
      <c r="G57" s="442"/>
      <c r="H57" s="442"/>
      <c r="I57" s="442"/>
    </row>
    <row r="58" spans="1:9" s="408" customFormat="1" x14ac:dyDescent="0.2">
      <c r="A58" s="442"/>
      <c r="B58" s="442"/>
      <c r="C58" s="442"/>
      <c r="D58" s="442"/>
      <c r="E58" s="442"/>
      <c r="F58" s="442"/>
      <c r="G58" s="442"/>
      <c r="H58" s="442"/>
      <c r="I58" s="442"/>
    </row>
    <row r="59" spans="1:9" s="408" customFormat="1" x14ac:dyDescent="0.2">
      <c r="A59" s="442"/>
      <c r="B59" s="442"/>
      <c r="C59" s="442"/>
      <c r="D59" s="442"/>
      <c r="E59" s="442"/>
      <c r="F59" s="442"/>
      <c r="G59" s="442"/>
      <c r="H59" s="442"/>
      <c r="I59" s="442"/>
    </row>
    <row r="60" spans="1:9" s="408" customFormat="1" x14ac:dyDescent="0.2">
      <c r="A60" s="442"/>
      <c r="B60" s="442"/>
      <c r="C60" s="442"/>
      <c r="D60" s="442"/>
      <c r="E60" s="442"/>
      <c r="F60" s="442"/>
      <c r="G60" s="442"/>
      <c r="H60" s="442"/>
      <c r="I60" s="442"/>
    </row>
    <row r="61" spans="1:9" s="408" customFormat="1" x14ac:dyDescent="0.2">
      <c r="A61" s="442"/>
      <c r="B61" s="442"/>
      <c r="C61" s="442"/>
      <c r="D61" s="442"/>
      <c r="E61" s="442"/>
      <c r="F61" s="442"/>
      <c r="G61" s="442"/>
      <c r="H61" s="442"/>
      <c r="I61" s="442"/>
    </row>
    <row r="62" spans="1:9" s="408" customFormat="1" x14ac:dyDescent="0.2">
      <c r="A62" s="442"/>
      <c r="B62" s="442"/>
      <c r="C62" s="442"/>
      <c r="D62" s="442"/>
      <c r="E62" s="442"/>
      <c r="F62" s="442"/>
      <c r="G62" s="442"/>
      <c r="H62" s="442"/>
      <c r="I62" s="442"/>
    </row>
    <row r="63" spans="1:9" s="408" customFormat="1" x14ac:dyDescent="0.2">
      <c r="A63" s="442"/>
      <c r="B63" s="442"/>
      <c r="C63" s="442"/>
      <c r="D63" s="442"/>
      <c r="E63" s="442"/>
      <c r="F63" s="442"/>
      <c r="G63" s="442"/>
      <c r="H63" s="442"/>
      <c r="I63" s="442"/>
    </row>
    <row r="64" spans="1:9" s="408" customFormat="1" x14ac:dyDescent="0.2">
      <c r="A64" s="442"/>
      <c r="B64" s="442"/>
      <c r="C64" s="442"/>
      <c r="D64" s="442"/>
      <c r="E64" s="442"/>
      <c r="F64" s="442"/>
      <c r="G64" s="442"/>
      <c r="H64" s="442"/>
      <c r="I64" s="442"/>
    </row>
    <row r="65" spans="1:9" s="408" customFormat="1" x14ac:dyDescent="0.2">
      <c r="A65" s="442"/>
      <c r="B65" s="442"/>
      <c r="C65" s="442"/>
      <c r="D65" s="442"/>
      <c r="E65" s="442"/>
      <c r="F65" s="442"/>
      <c r="G65" s="442"/>
      <c r="H65" s="442"/>
      <c r="I65" s="442"/>
    </row>
    <row r="66" spans="1:9" s="408" customFormat="1" x14ac:dyDescent="0.2">
      <c r="A66" s="442"/>
      <c r="B66" s="442"/>
      <c r="C66" s="442"/>
      <c r="D66" s="442"/>
      <c r="E66" s="442"/>
      <c r="F66" s="442"/>
      <c r="G66" s="442"/>
      <c r="H66" s="442"/>
      <c r="I66" s="442"/>
    </row>
    <row r="67" spans="1:9" s="408" customFormat="1" x14ac:dyDescent="0.2">
      <c r="A67" s="442"/>
      <c r="B67" s="442"/>
      <c r="C67" s="442"/>
      <c r="D67" s="442"/>
      <c r="E67" s="442"/>
      <c r="F67" s="442"/>
      <c r="G67" s="442"/>
      <c r="H67" s="442"/>
      <c r="I67" s="442"/>
    </row>
    <row r="68" spans="1:9" s="408" customFormat="1" x14ac:dyDescent="0.2">
      <c r="A68" s="442"/>
      <c r="B68" s="442"/>
      <c r="C68" s="442"/>
      <c r="D68" s="442"/>
      <c r="E68" s="442"/>
      <c r="F68" s="442"/>
      <c r="G68" s="442"/>
      <c r="H68" s="442"/>
      <c r="I68" s="442"/>
    </row>
    <row r="69" spans="1:9" s="408" customFormat="1" x14ac:dyDescent="0.2">
      <c r="A69" s="442"/>
      <c r="B69" s="442"/>
      <c r="C69" s="442"/>
      <c r="D69" s="442"/>
      <c r="E69" s="442"/>
      <c r="F69" s="442"/>
      <c r="G69" s="442"/>
      <c r="H69" s="442"/>
      <c r="I69" s="442"/>
    </row>
    <row r="70" spans="1:9" s="408" customFormat="1" x14ac:dyDescent="0.2">
      <c r="A70" s="442"/>
      <c r="B70" s="442"/>
      <c r="C70" s="442"/>
      <c r="D70" s="442"/>
      <c r="E70" s="442"/>
      <c r="F70" s="442"/>
      <c r="G70" s="442"/>
      <c r="H70" s="442"/>
      <c r="I70" s="442"/>
    </row>
    <row r="71" spans="1:9" s="408" customFormat="1" x14ac:dyDescent="0.2">
      <c r="A71" s="442"/>
      <c r="B71" s="442"/>
      <c r="C71" s="442"/>
      <c r="D71" s="442"/>
      <c r="E71" s="442"/>
      <c r="F71" s="442"/>
      <c r="G71" s="442"/>
      <c r="H71" s="442"/>
      <c r="I71" s="442"/>
    </row>
    <row r="72" spans="1:9" s="408" customFormat="1" x14ac:dyDescent="0.2">
      <c r="A72" s="442"/>
      <c r="B72" s="442"/>
      <c r="C72" s="442"/>
      <c r="D72" s="442"/>
      <c r="E72" s="442"/>
      <c r="F72" s="442"/>
      <c r="G72" s="442"/>
      <c r="H72" s="442"/>
      <c r="I72" s="442"/>
    </row>
    <row r="73" spans="1:9" s="408" customFormat="1" x14ac:dyDescent="0.2">
      <c r="A73" s="442"/>
      <c r="B73" s="442"/>
      <c r="C73" s="442"/>
      <c r="D73" s="442"/>
      <c r="E73" s="442"/>
      <c r="F73" s="442"/>
      <c r="G73" s="442"/>
      <c r="H73" s="442"/>
      <c r="I73" s="442"/>
    </row>
    <row r="74" spans="1:9" s="408" customFormat="1" x14ac:dyDescent="0.2">
      <c r="A74" s="442"/>
      <c r="B74" s="442"/>
      <c r="C74" s="442"/>
      <c r="D74" s="442"/>
      <c r="E74" s="442"/>
      <c r="F74" s="442"/>
      <c r="G74" s="442"/>
      <c r="H74" s="442"/>
      <c r="I74" s="442"/>
    </row>
    <row r="75" spans="1:9" s="408" customFormat="1" x14ac:dyDescent="0.2">
      <c r="A75" s="442"/>
      <c r="B75" s="442"/>
      <c r="C75" s="442"/>
      <c r="D75" s="442"/>
      <c r="E75" s="442"/>
      <c r="F75" s="442"/>
      <c r="G75" s="442"/>
      <c r="H75" s="442"/>
      <c r="I75" s="442"/>
    </row>
    <row r="76" spans="1:9" s="408" customFormat="1" x14ac:dyDescent="0.2">
      <c r="A76" s="442"/>
      <c r="B76" s="442"/>
      <c r="C76" s="442"/>
      <c r="D76" s="442"/>
      <c r="E76" s="442"/>
      <c r="F76" s="442"/>
      <c r="G76" s="442"/>
      <c r="H76" s="442"/>
      <c r="I76" s="442"/>
    </row>
    <row r="77" spans="1:9" s="408" customFormat="1" x14ac:dyDescent="0.2">
      <c r="A77" s="442"/>
      <c r="B77" s="442"/>
      <c r="C77" s="442"/>
      <c r="D77" s="442"/>
      <c r="E77" s="442"/>
      <c r="F77" s="442"/>
      <c r="G77" s="442"/>
      <c r="H77" s="442"/>
      <c r="I77" s="442"/>
    </row>
    <row r="78" spans="1:9" s="408" customFormat="1" x14ac:dyDescent="0.2">
      <c r="A78" s="442"/>
      <c r="B78" s="442"/>
      <c r="C78" s="442"/>
      <c r="D78" s="442"/>
      <c r="E78" s="442"/>
      <c r="F78" s="442"/>
      <c r="G78" s="442"/>
      <c r="H78" s="442"/>
      <c r="I78" s="442"/>
    </row>
    <row r="79" spans="1:9" s="408" customFormat="1" x14ac:dyDescent="0.2">
      <c r="A79" s="442"/>
      <c r="B79" s="442"/>
      <c r="C79" s="442"/>
      <c r="D79" s="442"/>
      <c r="E79" s="442"/>
      <c r="F79" s="442"/>
      <c r="G79" s="442"/>
      <c r="H79" s="442"/>
      <c r="I79" s="442"/>
    </row>
    <row r="80" spans="1:9" s="408" customFormat="1" x14ac:dyDescent="0.2">
      <c r="A80" s="442"/>
      <c r="B80" s="442"/>
      <c r="C80" s="442"/>
      <c r="D80" s="442"/>
      <c r="E80" s="442"/>
      <c r="F80" s="442"/>
      <c r="G80" s="442"/>
      <c r="H80" s="442"/>
      <c r="I80" s="442"/>
    </row>
    <row r="81" spans="1:9" s="408" customFormat="1" x14ac:dyDescent="0.2">
      <c r="A81" s="442"/>
      <c r="B81" s="442"/>
      <c r="C81" s="442"/>
      <c r="D81" s="442"/>
      <c r="E81" s="442"/>
      <c r="F81" s="442"/>
      <c r="G81" s="442"/>
      <c r="H81" s="442"/>
      <c r="I81" s="442"/>
    </row>
    <row r="82" spans="1:9" s="408" customFormat="1" x14ac:dyDescent="0.2">
      <c r="A82" s="442"/>
      <c r="B82" s="442"/>
      <c r="C82" s="442"/>
      <c r="D82" s="442"/>
      <c r="E82" s="442"/>
      <c r="F82" s="442"/>
      <c r="G82" s="442"/>
      <c r="H82" s="442"/>
      <c r="I82" s="442"/>
    </row>
    <row r="83" spans="1:9" s="408" customFormat="1" x14ac:dyDescent="0.2">
      <c r="A83" s="442"/>
      <c r="B83" s="442"/>
      <c r="C83" s="442"/>
      <c r="D83" s="442"/>
      <c r="E83" s="442"/>
      <c r="F83" s="442"/>
      <c r="G83" s="442"/>
      <c r="H83" s="442"/>
      <c r="I83" s="442"/>
    </row>
    <row r="84" spans="1:9" s="408" customFormat="1" x14ac:dyDescent="0.2">
      <c r="A84" s="442"/>
      <c r="B84" s="442"/>
      <c r="C84" s="442"/>
      <c r="D84" s="442"/>
      <c r="E84" s="442"/>
      <c r="F84" s="442"/>
      <c r="G84" s="442"/>
      <c r="H84" s="442"/>
      <c r="I84" s="442"/>
    </row>
    <row r="85" spans="1:9" s="408" customFormat="1" x14ac:dyDescent="0.2">
      <c r="A85" s="442"/>
      <c r="B85" s="442"/>
      <c r="C85" s="442"/>
      <c r="D85" s="442"/>
      <c r="E85" s="442"/>
      <c r="F85" s="442"/>
      <c r="G85" s="442"/>
      <c r="H85" s="442"/>
      <c r="I85" s="442"/>
    </row>
    <row r="86" spans="1:9" s="408" customFormat="1" x14ac:dyDescent="0.2">
      <c r="A86" s="442"/>
      <c r="B86" s="442"/>
      <c r="C86" s="442"/>
      <c r="D86" s="442"/>
      <c r="E86" s="442"/>
      <c r="F86" s="442"/>
      <c r="G86" s="442"/>
      <c r="H86" s="442"/>
      <c r="I86" s="442"/>
    </row>
    <row r="87" spans="1:9" s="408" customFormat="1" x14ac:dyDescent="0.2">
      <c r="A87" s="442"/>
      <c r="B87" s="442"/>
      <c r="C87" s="442"/>
      <c r="D87" s="442"/>
      <c r="E87" s="442"/>
      <c r="F87" s="442"/>
      <c r="G87" s="442"/>
      <c r="H87" s="442"/>
      <c r="I87" s="442"/>
    </row>
    <row r="88" spans="1:9" s="408" customFormat="1" x14ac:dyDescent="0.2">
      <c r="A88" s="442"/>
      <c r="B88" s="442"/>
      <c r="C88" s="442"/>
      <c r="D88" s="442"/>
      <c r="E88" s="442"/>
      <c r="F88" s="442"/>
      <c r="G88" s="442"/>
      <c r="H88" s="442"/>
      <c r="I88" s="442"/>
    </row>
    <row r="89" spans="1:9" s="408" customFormat="1" x14ac:dyDescent="0.2">
      <c r="A89" s="442"/>
      <c r="B89" s="442"/>
      <c r="C89" s="442"/>
      <c r="D89" s="442"/>
      <c r="E89" s="442"/>
      <c r="F89" s="442"/>
      <c r="G89" s="442"/>
      <c r="H89" s="442"/>
      <c r="I89" s="442"/>
    </row>
    <row r="90" spans="1:9" s="408" customFormat="1" x14ac:dyDescent="0.2">
      <c r="A90" s="442"/>
      <c r="B90" s="442"/>
      <c r="C90" s="442"/>
      <c r="D90" s="442"/>
      <c r="E90" s="442"/>
      <c r="F90" s="442"/>
      <c r="G90" s="442"/>
      <c r="H90" s="442"/>
      <c r="I90" s="442"/>
    </row>
    <row r="91" spans="1:9" s="408" customFormat="1" x14ac:dyDescent="0.2">
      <c r="A91" s="442"/>
      <c r="B91" s="442"/>
      <c r="C91" s="442"/>
      <c r="D91" s="442"/>
      <c r="E91" s="442"/>
      <c r="F91" s="442"/>
      <c r="G91" s="442"/>
      <c r="H91" s="442"/>
      <c r="I91" s="442"/>
    </row>
    <row r="92" spans="1:9" s="408" customFormat="1" x14ac:dyDescent="0.2">
      <c r="A92" s="442"/>
      <c r="B92" s="442"/>
      <c r="C92" s="442"/>
      <c r="D92" s="442"/>
      <c r="E92" s="442"/>
      <c r="F92" s="442"/>
      <c r="G92" s="442"/>
      <c r="H92" s="442"/>
      <c r="I92" s="442"/>
    </row>
    <row r="93" spans="1:9" s="408" customFormat="1" x14ac:dyDescent="0.2">
      <c r="A93" s="442"/>
      <c r="B93" s="442"/>
      <c r="C93" s="442"/>
      <c r="D93" s="442"/>
      <c r="E93" s="442"/>
      <c r="F93" s="442"/>
      <c r="G93" s="442"/>
      <c r="H93" s="442"/>
      <c r="I93" s="442"/>
    </row>
    <row r="94" spans="1:9" s="408" customFormat="1" x14ac:dyDescent="0.2">
      <c r="A94" s="442"/>
      <c r="B94" s="442"/>
      <c r="C94" s="442"/>
      <c r="D94" s="442"/>
      <c r="E94" s="442"/>
      <c r="F94" s="442"/>
      <c r="G94" s="442"/>
      <c r="H94" s="442"/>
      <c r="I94" s="442"/>
    </row>
    <row r="95" spans="1:9" s="408" customFormat="1" x14ac:dyDescent="0.2">
      <c r="A95" s="442"/>
      <c r="B95" s="442"/>
      <c r="C95" s="442"/>
      <c r="D95" s="442"/>
      <c r="E95" s="442"/>
      <c r="F95" s="442"/>
      <c r="G95" s="442"/>
      <c r="H95" s="442"/>
      <c r="I95" s="442"/>
    </row>
    <row r="96" spans="1:9" s="408" customFormat="1" x14ac:dyDescent="0.2">
      <c r="A96" s="442"/>
      <c r="B96" s="442"/>
      <c r="C96" s="442"/>
      <c r="D96" s="442"/>
      <c r="E96" s="442"/>
      <c r="F96" s="442"/>
      <c r="G96" s="442"/>
      <c r="H96" s="442"/>
      <c r="I96" s="442"/>
    </row>
    <row r="97" spans="1:9" s="408" customFormat="1" x14ac:dyDescent="0.2">
      <c r="A97" s="442"/>
      <c r="B97" s="442"/>
      <c r="C97" s="442"/>
      <c r="D97" s="442"/>
      <c r="E97" s="442"/>
      <c r="F97" s="442"/>
      <c r="G97" s="442"/>
      <c r="H97" s="442"/>
      <c r="I97" s="442"/>
    </row>
    <row r="98" spans="1:9" s="408" customFormat="1" x14ac:dyDescent="0.2">
      <c r="A98" s="442"/>
      <c r="B98" s="442"/>
      <c r="C98" s="442"/>
      <c r="D98" s="442"/>
      <c r="E98" s="442"/>
      <c r="F98" s="442"/>
      <c r="G98" s="442"/>
      <c r="H98" s="442"/>
      <c r="I98" s="442"/>
    </row>
    <row r="99" spans="1:9" s="408" customFormat="1" x14ac:dyDescent="0.2">
      <c r="A99" s="442"/>
      <c r="B99" s="442"/>
      <c r="C99" s="442"/>
      <c r="D99" s="442"/>
      <c r="E99" s="442"/>
      <c r="F99" s="442"/>
      <c r="G99" s="442"/>
      <c r="H99" s="442"/>
      <c r="I99" s="442"/>
    </row>
    <row r="100" spans="1:9" s="408" customFormat="1" x14ac:dyDescent="0.2">
      <c r="A100" s="442"/>
      <c r="B100" s="442"/>
      <c r="C100" s="442"/>
      <c r="D100" s="442"/>
      <c r="E100" s="442"/>
      <c r="F100" s="442"/>
      <c r="G100" s="442"/>
      <c r="H100" s="442"/>
      <c r="I100" s="442"/>
    </row>
    <row r="101" spans="1:9" s="408" customFormat="1" x14ac:dyDescent="0.2">
      <c r="A101" s="442"/>
      <c r="B101" s="442"/>
      <c r="C101" s="442"/>
      <c r="D101" s="442"/>
      <c r="E101" s="442"/>
      <c r="F101" s="442"/>
      <c r="G101" s="442"/>
      <c r="H101" s="442"/>
      <c r="I101" s="442"/>
    </row>
    <row r="102" spans="1:9" s="408" customFormat="1" x14ac:dyDescent="0.2">
      <c r="A102" s="442"/>
      <c r="B102" s="442"/>
      <c r="C102" s="442"/>
      <c r="D102" s="442"/>
      <c r="E102" s="442"/>
      <c r="F102" s="442"/>
      <c r="G102" s="442"/>
      <c r="H102" s="442"/>
      <c r="I102" s="442"/>
    </row>
    <row r="103" spans="1:9" s="408" customFormat="1" x14ac:dyDescent="0.2">
      <c r="A103" s="442"/>
      <c r="B103" s="442"/>
      <c r="C103" s="442"/>
      <c r="D103" s="442"/>
      <c r="E103" s="442"/>
      <c r="F103" s="442"/>
      <c r="G103" s="442"/>
      <c r="H103" s="442"/>
      <c r="I103" s="442"/>
    </row>
    <row r="104" spans="1:9" s="408" customFormat="1" x14ac:dyDescent="0.2">
      <c r="A104" s="442"/>
      <c r="B104" s="442"/>
      <c r="C104" s="442"/>
      <c r="D104" s="442"/>
      <c r="E104" s="442"/>
      <c r="F104" s="442"/>
      <c r="G104" s="442"/>
      <c r="H104" s="442"/>
      <c r="I104" s="442"/>
    </row>
    <row r="105" spans="1:9" s="408" customFormat="1" x14ac:dyDescent="0.2">
      <c r="A105" s="442"/>
      <c r="B105" s="442"/>
      <c r="C105" s="442"/>
      <c r="D105" s="442"/>
      <c r="E105" s="442"/>
      <c r="F105" s="442"/>
      <c r="G105" s="442"/>
      <c r="H105" s="442"/>
      <c r="I105" s="442"/>
    </row>
    <row r="106" spans="1:9" s="408" customFormat="1" x14ac:dyDescent="0.2">
      <c r="A106" s="442"/>
      <c r="B106" s="442"/>
      <c r="C106" s="442"/>
      <c r="D106" s="442"/>
      <c r="E106" s="442"/>
      <c r="F106" s="442"/>
      <c r="G106" s="442"/>
      <c r="H106" s="442"/>
      <c r="I106" s="442"/>
    </row>
    <row r="107" spans="1:9" s="408" customFormat="1" x14ac:dyDescent="0.2">
      <c r="A107" s="442"/>
      <c r="B107" s="442"/>
      <c r="C107" s="442"/>
      <c r="D107" s="442"/>
      <c r="E107" s="442"/>
      <c r="F107" s="442"/>
      <c r="G107" s="442"/>
      <c r="H107" s="442"/>
      <c r="I107" s="442"/>
    </row>
    <row r="108" spans="1:9" s="408" customFormat="1" x14ac:dyDescent="0.2">
      <c r="A108" s="442"/>
      <c r="B108" s="442"/>
      <c r="C108" s="442"/>
      <c r="D108" s="442"/>
      <c r="E108" s="442"/>
      <c r="F108" s="442"/>
      <c r="G108" s="442"/>
      <c r="H108" s="442"/>
      <c r="I108" s="442"/>
    </row>
    <row r="109" spans="1:9" s="408" customFormat="1" x14ac:dyDescent="0.2">
      <c r="A109" s="442"/>
      <c r="B109" s="442"/>
      <c r="C109" s="442"/>
      <c r="D109" s="442"/>
      <c r="E109" s="442"/>
      <c r="F109" s="442"/>
      <c r="G109" s="442"/>
      <c r="H109" s="442"/>
      <c r="I109" s="442"/>
    </row>
    <row r="110" spans="1:9" s="408" customFormat="1" x14ac:dyDescent="0.2">
      <c r="A110" s="442"/>
      <c r="B110" s="442"/>
      <c r="C110" s="442"/>
      <c r="D110" s="442"/>
      <c r="E110" s="442"/>
      <c r="F110" s="442"/>
      <c r="G110" s="442"/>
      <c r="H110" s="442"/>
      <c r="I110" s="442"/>
    </row>
    <row r="111" spans="1:9" s="408" customFormat="1" x14ac:dyDescent="0.2">
      <c r="A111" s="442"/>
      <c r="B111" s="442"/>
      <c r="C111" s="442"/>
      <c r="D111" s="442"/>
      <c r="E111" s="442"/>
      <c r="F111" s="442"/>
      <c r="G111" s="442"/>
      <c r="H111" s="442"/>
      <c r="I111" s="442"/>
    </row>
    <row r="112" spans="1:9" s="408" customFormat="1" x14ac:dyDescent="0.2">
      <c r="A112" s="442"/>
      <c r="B112" s="442"/>
      <c r="C112" s="442"/>
      <c r="D112" s="442"/>
      <c r="E112" s="442"/>
      <c r="F112" s="442"/>
      <c r="G112" s="442"/>
      <c r="H112" s="442"/>
      <c r="I112" s="442"/>
    </row>
    <row r="113" spans="1:9" s="408" customFormat="1" x14ac:dyDescent="0.2">
      <c r="A113" s="442"/>
      <c r="B113" s="442"/>
      <c r="C113" s="442"/>
      <c r="D113" s="442"/>
      <c r="E113" s="442"/>
      <c r="F113" s="442"/>
      <c r="G113" s="442"/>
      <c r="H113" s="442"/>
      <c r="I113" s="442"/>
    </row>
    <row r="114" spans="1:9" s="408" customFormat="1" x14ac:dyDescent="0.2">
      <c r="A114" s="442"/>
      <c r="B114" s="442"/>
      <c r="C114" s="442"/>
      <c r="D114" s="442"/>
      <c r="E114" s="442"/>
      <c r="F114" s="442"/>
      <c r="G114" s="442"/>
      <c r="H114" s="442"/>
      <c r="I114" s="442"/>
    </row>
    <row r="115" spans="1:9" s="408" customFormat="1" x14ac:dyDescent="0.2">
      <c r="A115" s="442"/>
      <c r="B115" s="442"/>
      <c r="C115" s="442"/>
      <c r="D115" s="442"/>
      <c r="E115" s="442"/>
      <c r="F115" s="442"/>
      <c r="G115" s="442"/>
      <c r="H115" s="442"/>
      <c r="I115" s="442"/>
    </row>
    <row r="116" spans="1:9" s="408" customFormat="1" x14ac:dyDescent="0.2">
      <c r="A116" s="442"/>
      <c r="B116" s="442"/>
      <c r="C116" s="442"/>
      <c r="D116" s="442"/>
      <c r="E116" s="442"/>
      <c r="F116" s="442"/>
      <c r="G116" s="442"/>
      <c r="H116" s="442"/>
      <c r="I116" s="442"/>
    </row>
    <row r="117" spans="1:9" s="408" customFormat="1" x14ac:dyDescent="0.2">
      <c r="A117" s="442"/>
      <c r="B117" s="442"/>
      <c r="C117" s="442"/>
      <c r="D117" s="442"/>
      <c r="E117" s="442"/>
      <c r="F117" s="442"/>
      <c r="G117" s="442"/>
      <c r="H117" s="442"/>
      <c r="I117" s="442"/>
    </row>
    <row r="118" spans="1:9" s="408" customFormat="1" x14ac:dyDescent="0.2">
      <c r="A118" s="442"/>
      <c r="B118" s="442"/>
      <c r="C118" s="442"/>
      <c r="D118" s="442"/>
      <c r="E118" s="442"/>
      <c r="F118" s="442"/>
      <c r="G118" s="442"/>
      <c r="H118" s="442"/>
      <c r="I118" s="442"/>
    </row>
    <row r="119" spans="1:9" s="408" customFormat="1" x14ac:dyDescent="0.2">
      <c r="A119" s="442"/>
      <c r="B119" s="442"/>
      <c r="C119" s="442"/>
      <c r="D119" s="442"/>
      <c r="E119" s="442"/>
      <c r="F119" s="442"/>
      <c r="G119" s="442"/>
      <c r="H119" s="442"/>
      <c r="I119" s="442"/>
    </row>
    <row r="120" spans="1:9" s="408" customFormat="1" x14ac:dyDescent="0.2">
      <c r="A120" s="442"/>
      <c r="B120" s="442"/>
      <c r="C120" s="442"/>
      <c r="D120" s="442"/>
      <c r="E120" s="442"/>
      <c r="F120" s="442"/>
      <c r="G120" s="442"/>
      <c r="H120" s="442"/>
      <c r="I120" s="442"/>
    </row>
    <row r="121" spans="1:9" s="408" customFormat="1" x14ac:dyDescent="0.2">
      <c r="A121" s="442"/>
      <c r="B121" s="442"/>
      <c r="C121" s="442"/>
      <c r="D121" s="442"/>
      <c r="E121" s="442"/>
      <c r="F121" s="442"/>
      <c r="G121" s="442"/>
      <c r="H121" s="442"/>
      <c r="I121" s="442"/>
    </row>
    <row r="122" spans="1:9" s="408" customFormat="1" x14ac:dyDescent="0.2">
      <c r="A122" s="442"/>
      <c r="B122" s="442"/>
      <c r="C122" s="442"/>
      <c r="D122" s="442"/>
      <c r="E122" s="442"/>
      <c r="F122" s="442"/>
      <c r="G122" s="442"/>
      <c r="H122" s="442"/>
      <c r="I122" s="442"/>
    </row>
    <row r="123" spans="1:9" s="408" customFormat="1" x14ac:dyDescent="0.2">
      <c r="A123" s="442"/>
      <c r="B123" s="442"/>
      <c r="C123" s="442"/>
      <c r="D123" s="442"/>
      <c r="E123" s="442"/>
      <c r="F123" s="442"/>
      <c r="G123" s="442"/>
      <c r="H123" s="442"/>
      <c r="I123" s="442"/>
    </row>
    <row r="124" spans="1:9" s="408" customFormat="1" x14ac:dyDescent="0.2">
      <c r="A124" s="442"/>
      <c r="B124" s="442"/>
      <c r="C124" s="442"/>
      <c r="D124" s="442"/>
      <c r="E124" s="442"/>
      <c r="F124" s="442"/>
      <c r="G124" s="442"/>
      <c r="H124" s="442"/>
      <c r="I124" s="442"/>
    </row>
    <row r="125" spans="1:9" s="408" customFormat="1" x14ac:dyDescent="0.2">
      <c r="A125" s="442"/>
      <c r="B125" s="442"/>
      <c r="C125" s="442"/>
      <c r="D125" s="442"/>
      <c r="E125" s="442"/>
      <c r="F125" s="442"/>
      <c r="G125" s="442"/>
      <c r="H125" s="442"/>
      <c r="I125" s="442"/>
    </row>
    <row r="126" spans="1:9" s="408" customFormat="1" x14ac:dyDescent="0.2">
      <c r="A126" s="442"/>
      <c r="B126" s="442"/>
      <c r="C126" s="442"/>
      <c r="D126" s="442"/>
      <c r="E126" s="442"/>
      <c r="F126" s="442"/>
      <c r="G126" s="442"/>
      <c r="H126" s="442"/>
      <c r="I126" s="442"/>
    </row>
    <row r="127" spans="1:9" s="408" customFormat="1" x14ac:dyDescent="0.2">
      <c r="A127" s="442"/>
      <c r="B127" s="442"/>
      <c r="C127" s="442"/>
      <c r="D127" s="442"/>
      <c r="E127" s="442"/>
      <c r="F127" s="442"/>
      <c r="G127" s="442"/>
      <c r="H127" s="442"/>
      <c r="I127" s="442"/>
    </row>
    <row r="128" spans="1:9" s="408" customFormat="1" x14ac:dyDescent="0.2">
      <c r="A128" s="442"/>
      <c r="B128" s="442"/>
      <c r="C128" s="442"/>
      <c r="D128" s="442"/>
      <c r="E128" s="442"/>
      <c r="F128" s="442"/>
      <c r="G128" s="442"/>
      <c r="H128" s="442"/>
      <c r="I128" s="442"/>
    </row>
    <row r="129" spans="1:9" s="408" customFormat="1" x14ac:dyDescent="0.2">
      <c r="A129" s="442"/>
      <c r="B129" s="442"/>
      <c r="C129" s="442"/>
      <c r="D129" s="442"/>
      <c r="E129" s="442"/>
      <c r="F129" s="442"/>
      <c r="G129" s="442"/>
      <c r="H129" s="442"/>
      <c r="I129" s="442"/>
    </row>
    <row r="130" spans="1:9" s="408" customFormat="1" x14ac:dyDescent="0.2">
      <c r="A130" s="442"/>
      <c r="B130" s="442"/>
      <c r="C130" s="442"/>
      <c r="D130" s="442"/>
      <c r="E130" s="442"/>
      <c r="F130" s="442"/>
      <c r="G130" s="442"/>
      <c r="H130" s="442"/>
      <c r="I130" s="442"/>
    </row>
    <row r="131" spans="1:9" s="408" customFormat="1" x14ac:dyDescent="0.2">
      <c r="A131" s="442"/>
      <c r="B131" s="442"/>
      <c r="C131" s="442"/>
      <c r="D131" s="442"/>
      <c r="E131" s="442"/>
      <c r="F131" s="442"/>
      <c r="G131" s="442"/>
      <c r="H131" s="442"/>
      <c r="I131" s="442"/>
    </row>
    <row r="132" spans="1:9" s="408" customFormat="1" x14ac:dyDescent="0.2">
      <c r="A132" s="442"/>
      <c r="B132" s="442"/>
      <c r="C132" s="442"/>
      <c r="D132" s="442"/>
      <c r="E132" s="442"/>
      <c r="F132" s="442"/>
      <c r="G132" s="442"/>
      <c r="H132" s="442"/>
      <c r="I132" s="442"/>
    </row>
    <row r="133" spans="1:9" s="408" customFormat="1" x14ac:dyDescent="0.2">
      <c r="A133" s="442"/>
      <c r="B133" s="442"/>
      <c r="C133" s="442"/>
      <c r="D133" s="442"/>
      <c r="E133" s="442"/>
      <c r="F133" s="442"/>
      <c r="G133" s="442"/>
      <c r="H133" s="442"/>
      <c r="I133" s="442"/>
    </row>
    <row r="134" spans="1:9" s="408" customFormat="1" x14ac:dyDescent="0.2">
      <c r="A134" s="442"/>
      <c r="B134" s="442"/>
      <c r="C134" s="442"/>
      <c r="D134" s="442"/>
      <c r="E134" s="442"/>
      <c r="F134" s="442"/>
      <c r="G134" s="442"/>
      <c r="H134" s="442"/>
      <c r="I134" s="442"/>
    </row>
    <row r="135" spans="1:9" s="408" customFormat="1" x14ac:dyDescent="0.2">
      <c r="A135" s="442"/>
      <c r="B135" s="442"/>
      <c r="C135" s="442"/>
      <c r="D135" s="442"/>
      <c r="E135" s="442"/>
      <c r="F135" s="442"/>
      <c r="G135" s="442"/>
      <c r="H135" s="442"/>
      <c r="I135" s="442"/>
    </row>
    <row r="136" spans="1:9" s="408" customFormat="1" x14ac:dyDescent="0.2">
      <c r="A136" s="442"/>
      <c r="B136" s="442"/>
      <c r="C136" s="442"/>
      <c r="D136" s="442"/>
      <c r="E136" s="442"/>
      <c r="F136" s="442"/>
      <c r="G136" s="442"/>
      <c r="H136" s="442"/>
      <c r="I136" s="442"/>
    </row>
    <row r="137" spans="1:9" s="408" customFormat="1" x14ac:dyDescent="0.2">
      <c r="A137" s="442"/>
      <c r="B137" s="442"/>
      <c r="C137" s="442"/>
      <c r="D137" s="442"/>
      <c r="E137" s="442"/>
      <c r="F137" s="442"/>
      <c r="G137" s="442"/>
      <c r="H137" s="442"/>
      <c r="I137" s="442"/>
    </row>
    <row r="138" spans="1:9" s="408" customFormat="1" x14ac:dyDescent="0.2">
      <c r="A138" s="442"/>
      <c r="B138" s="442"/>
      <c r="C138" s="442"/>
      <c r="D138" s="442"/>
      <c r="E138" s="442"/>
      <c r="F138" s="442"/>
      <c r="G138" s="442"/>
      <c r="H138" s="442"/>
      <c r="I138" s="442"/>
    </row>
    <row r="139" spans="1:9" s="408" customFormat="1" x14ac:dyDescent="0.2">
      <c r="A139" s="442"/>
      <c r="B139" s="442"/>
      <c r="C139" s="442"/>
      <c r="D139" s="442"/>
      <c r="E139" s="442"/>
      <c r="F139" s="442"/>
      <c r="G139" s="442"/>
      <c r="H139" s="442"/>
      <c r="I139" s="442"/>
    </row>
    <row r="140" spans="1:9" s="408" customFormat="1" x14ac:dyDescent="0.2">
      <c r="A140" s="442"/>
      <c r="B140" s="442"/>
      <c r="C140" s="442"/>
      <c r="D140" s="442"/>
      <c r="E140" s="442"/>
      <c r="F140" s="442"/>
      <c r="G140" s="442"/>
      <c r="H140" s="442"/>
      <c r="I140" s="442"/>
    </row>
    <row r="141" spans="1:9" s="408" customFormat="1" x14ac:dyDescent="0.2">
      <c r="A141" s="442"/>
      <c r="B141" s="442"/>
      <c r="C141" s="442"/>
      <c r="D141" s="442"/>
      <c r="E141" s="442"/>
      <c r="F141" s="442"/>
      <c r="G141" s="442"/>
      <c r="H141" s="442"/>
      <c r="I141" s="442"/>
    </row>
    <row r="142" spans="1:9" s="408" customFormat="1" x14ac:dyDescent="0.2">
      <c r="A142" s="442"/>
      <c r="B142" s="442"/>
      <c r="C142" s="442"/>
      <c r="D142" s="442"/>
      <c r="E142" s="442"/>
      <c r="F142" s="442"/>
      <c r="G142" s="442"/>
      <c r="H142" s="442"/>
      <c r="I142" s="442"/>
    </row>
    <row r="143" spans="1:9" s="408" customFormat="1" x14ac:dyDescent="0.2">
      <c r="A143" s="442"/>
      <c r="B143" s="442"/>
      <c r="C143" s="442"/>
      <c r="D143" s="442"/>
      <c r="E143" s="442"/>
      <c r="F143" s="442"/>
      <c r="G143" s="442"/>
      <c r="H143" s="442"/>
      <c r="I143" s="442"/>
    </row>
    <row r="144" spans="1:9" s="408" customFormat="1" x14ac:dyDescent="0.2">
      <c r="A144" s="442"/>
      <c r="B144" s="442"/>
      <c r="C144" s="442"/>
      <c r="D144" s="442"/>
      <c r="E144" s="442"/>
      <c r="F144" s="442"/>
      <c r="G144" s="442"/>
      <c r="H144" s="442"/>
      <c r="I144" s="442"/>
    </row>
    <row r="145" spans="1:9" s="408" customFormat="1" x14ac:dyDescent="0.2">
      <c r="A145" s="442"/>
      <c r="B145" s="442"/>
      <c r="C145" s="442"/>
      <c r="D145" s="442"/>
      <c r="E145" s="442"/>
      <c r="F145" s="442"/>
      <c r="G145" s="442"/>
      <c r="H145" s="442"/>
      <c r="I145" s="442"/>
    </row>
    <row r="146" spans="1:9" s="408" customFormat="1" x14ac:dyDescent="0.2">
      <c r="A146" s="442"/>
      <c r="B146" s="442"/>
      <c r="C146" s="442"/>
      <c r="D146" s="442"/>
      <c r="E146" s="442"/>
      <c r="F146" s="442"/>
      <c r="G146" s="442"/>
      <c r="H146" s="442"/>
      <c r="I146" s="442"/>
    </row>
    <row r="147" spans="1:9" s="408" customFormat="1" x14ac:dyDescent="0.2">
      <c r="A147" s="442"/>
      <c r="B147" s="442"/>
      <c r="C147" s="442"/>
      <c r="D147" s="442"/>
      <c r="E147" s="442"/>
      <c r="F147" s="442"/>
      <c r="G147" s="442"/>
      <c r="H147" s="442"/>
      <c r="I147" s="442"/>
    </row>
    <row r="148" spans="1:9" s="408" customFormat="1" x14ac:dyDescent="0.2">
      <c r="A148" s="442"/>
      <c r="B148" s="442"/>
      <c r="C148" s="442"/>
      <c r="D148" s="442"/>
      <c r="E148" s="442"/>
      <c r="F148" s="442"/>
      <c r="G148" s="442"/>
      <c r="H148" s="442"/>
      <c r="I148" s="442"/>
    </row>
    <row r="149" spans="1:9" s="408" customFormat="1" x14ac:dyDescent="0.2">
      <c r="A149" s="442"/>
      <c r="B149" s="442"/>
      <c r="C149" s="442"/>
      <c r="D149" s="442"/>
      <c r="E149" s="442"/>
      <c r="F149" s="442"/>
      <c r="G149" s="442"/>
      <c r="H149" s="442"/>
      <c r="I149" s="442"/>
    </row>
    <row r="150" spans="1:9" s="408" customFormat="1" x14ac:dyDescent="0.2">
      <c r="A150" s="442"/>
      <c r="B150" s="442"/>
      <c r="C150" s="442"/>
      <c r="D150" s="442"/>
      <c r="E150" s="442"/>
      <c r="F150" s="442"/>
      <c r="G150" s="442"/>
      <c r="H150" s="442"/>
      <c r="I150" s="442"/>
    </row>
    <row r="151" spans="1:9" s="408" customFormat="1" x14ac:dyDescent="0.2">
      <c r="A151" s="442"/>
      <c r="B151" s="442"/>
      <c r="C151" s="442"/>
      <c r="D151" s="442"/>
      <c r="E151" s="442"/>
      <c r="F151" s="442"/>
      <c r="G151" s="442"/>
      <c r="H151" s="442"/>
      <c r="I151" s="442"/>
    </row>
    <row r="152" spans="1:9" s="408" customFormat="1" x14ac:dyDescent="0.2">
      <c r="A152" s="442"/>
      <c r="B152" s="442"/>
      <c r="C152" s="442"/>
      <c r="D152" s="442"/>
      <c r="E152" s="442"/>
      <c r="F152" s="442"/>
      <c r="G152" s="442"/>
      <c r="H152" s="442"/>
      <c r="I152" s="442"/>
    </row>
    <row r="153" spans="1:9" s="408" customFormat="1" x14ac:dyDescent="0.2">
      <c r="A153" s="442"/>
      <c r="B153" s="442"/>
      <c r="C153" s="442"/>
      <c r="D153" s="442"/>
      <c r="E153" s="442"/>
      <c r="F153" s="442"/>
      <c r="G153" s="442"/>
      <c r="H153" s="442"/>
      <c r="I153" s="442"/>
    </row>
    <row r="154" spans="1:9" s="408" customFormat="1" x14ac:dyDescent="0.2">
      <c r="A154" s="442"/>
      <c r="B154" s="442"/>
      <c r="C154" s="442"/>
      <c r="D154" s="442"/>
      <c r="E154" s="442"/>
      <c r="F154" s="442"/>
      <c r="G154" s="442"/>
      <c r="H154" s="442"/>
      <c r="I154" s="442"/>
    </row>
    <row r="155" spans="1:9" s="408" customFormat="1" x14ac:dyDescent="0.2">
      <c r="A155" s="442"/>
      <c r="B155" s="442"/>
      <c r="C155" s="442"/>
      <c r="D155" s="442"/>
      <c r="E155" s="442"/>
      <c r="F155" s="442"/>
      <c r="G155" s="442"/>
      <c r="H155" s="442"/>
      <c r="I155" s="442"/>
    </row>
    <row r="156" spans="1:9" s="408" customFormat="1" x14ac:dyDescent="0.2">
      <c r="A156" s="442"/>
      <c r="B156" s="442"/>
      <c r="C156" s="442"/>
      <c r="D156" s="442"/>
      <c r="E156" s="442"/>
      <c r="F156" s="442"/>
      <c r="G156" s="442"/>
      <c r="H156" s="442"/>
      <c r="I156" s="442"/>
    </row>
    <row r="157" spans="1:9" s="408" customFormat="1" x14ac:dyDescent="0.2">
      <c r="A157" s="442"/>
      <c r="B157" s="442"/>
      <c r="C157" s="442"/>
      <c r="D157" s="442"/>
      <c r="E157" s="442"/>
      <c r="F157" s="442"/>
      <c r="G157" s="442"/>
      <c r="H157" s="442"/>
      <c r="I157" s="442"/>
    </row>
    <row r="158" spans="1:9" s="408" customFormat="1" x14ac:dyDescent="0.2">
      <c r="A158" s="442"/>
      <c r="B158" s="442"/>
      <c r="C158" s="442"/>
      <c r="D158" s="442"/>
      <c r="E158" s="442"/>
      <c r="F158" s="442"/>
      <c r="G158" s="442"/>
      <c r="H158" s="442"/>
      <c r="I158" s="442"/>
    </row>
    <row r="159" spans="1:9" s="408" customFormat="1" x14ac:dyDescent="0.2">
      <c r="A159" s="442"/>
      <c r="B159" s="442"/>
      <c r="C159" s="442"/>
      <c r="D159" s="442"/>
      <c r="E159" s="442"/>
      <c r="F159" s="442"/>
      <c r="G159" s="442"/>
      <c r="H159" s="442"/>
      <c r="I159" s="442"/>
    </row>
    <row r="160" spans="1:9" s="408" customFormat="1" x14ac:dyDescent="0.2">
      <c r="A160" s="442"/>
      <c r="B160" s="442"/>
      <c r="C160" s="442"/>
      <c r="D160" s="442"/>
      <c r="E160" s="442"/>
      <c r="F160" s="442"/>
      <c r="G160" s="442"/>
      <c r="H160" s="442"/>
      <c r="I160" s="442"/>
    </row>
    <row r="161" spans="1:9" s="408" customFormat="1" x14ac:dyDescent="0.2">
      <c r="A161" s="442"/>
      <c r="B161" s="442"/>
      <c r="C161" s="442"/>
      <c r="D161" s="442"/>
      <c r="E161" s="442"/>
      <c r="F161" s="442"/>
      <c r="G161" s="442"/>
      <c r="H161" s="442"/>
      <c r="I161" s="442"/>
    </row>
    <row r="162" spans="1:9" s="408" customFormat="1" x14ac:dyDescent="0.2">
      <c r="A162" s="442"/>
      <c r="B162" s="442"/>
      <c r="C162" s="442"/>
      <c r="D162" s="442"/>
      <c r="E162" s="442"/>
      <c r="F162" s="442"/>
      <c r="G162" s="442"/>
      <c r="H162" s="442"/>
      <c r="I162" s="442"/>
    </row>
    <row r="163" spans="1:9" s="408" customFormat="1" x14ac:dyDescent="0.2">
      <c r="A163" s="442"/>
      <c r="B163" s="442"/>
      <c r="C163" s="442"/>
      <c r="D163" s="442"/>
      <c r="E163" s="442"/>
      <c r="F163" s="442"/>
      <c r="G163" s="442"/>
      <c r="H163" s="442"/>
      <c r="I163" s="442"/>
    </row>
    <row r="164" spans="1:9" s="408" customFormat="1" x14ac:dyDescent="0.2">
      <c r="A164" s="442"/>
      <c r="B164" s="442"/>
      <c r="C164" s="442"/>
      <c r="D164" s="442"/>
      <c r="E164" s="442"/>
      <c r="F164" s="442"/>
      <c r="G164" s="442"/>
      <c r="H164" s="442"/>
      <c r="I164" s="442"/>
    </row>
    <row r="165" spans="1:9" s="408" customFormat="1" x14ac:dyDescent="0.2">
      <c r="A165" s="442"/>
      <c r="B165" s="442"/>
      <c r="C165" s="442"/>
      <c r="D165" s="442"/>
      <c r="E165" s="442"/>
      <c r="F165" s="442"/>
      <c r="G165" s="442"/>
      <c r="H165" s="442"/>
      <c r="I165" s="442"/>
    </row>
    <row r="166" spans="1:9" s="408" customFormat="1" x14ac:dyDescent="0.2">
      <c r="A166" s="442"/>
      <c r="B166" s="442"/>
      <c r="C166" s="442"/>
      <c r="D166" s="442"/>
      <c r="E166" s="442"/>
      <c r="F166" s="442"/>
      <c r="G166" s="442"/>
      <c r="H166" s="442"/>
      <c r="I166" s="442"/>
    </row>
    <row r="167" spans="1:9" s="408" customFormat="1" x14ac:dyDescent="0.2">
      <c r="A167" s="442"/>
      <c r="B167" s="442"/>
      <c r="C167" s="442"/>
      <c r="D167" s="442"/>
      <c r="E167" s="442"/>
      <c r="F167" s="442"/>
      <c r="G167" s="442"/>
      <c r="H167" s="442"/>
      <c r="I167" s="442"/>
    </row>
    <row r="168" spans="1:9" s="408" customFormat="1" x14ac:dyDescent="0.2">
      <c r="A168" s="442"/>
      <c r="B168" s="442"/>
      <c r="C168" s="442"/>
      <c r="D168" s="442"/>
      <c r="E168" s="442"/>
      <c r="F168" s="442"/>
      <c r="G168" s="442"/>
      <c r="H168" s="442"/>
      <c r="I168" s="442"/>
    </row>
    <row r="169" spans="1:9" s="408" customFormat="1" x14ac:dyDescent="0.2">
      <c r="A169" s="442"/>
      <c r="B169" s="442"/>
      <c r="C169" s="442"/>
      <c r="D169" s="442"/>
      <c r="E169" s="442"/>
      <c r="F169" s="442"/>
      <c r="G169" s="442"/>
      <c r="H169" s="442"/>
      <c r="I169" s="442"/>
    </row>
    <row r="170" spans="1:9" s="408" customFormat="1" x14ac:dyDescent="0.2">
      <c r="A170" s="442"/>
      <c r="B170" s="442"/>
      <c r="C170" s="442"/>
      <c r="D170" s="442"/>
      <c r="E170" s="442"/>
      <c r="F170" s="442"/>
      <c r="G170" s="442"/>
      <c r="H170" s="442"/>
      <c r="I170" s="442"/>
    </row>
    <row r="171" spans="1:9" s="408" customFormat="1" x14ac:dyDescent="0.2">
      <c r="A171" s="442"/>
      <c r="B171" s="442"/>
      <c r="C171" s="442"/>
      <c r="D171" s="442"/>
      <c r="E171" s="442"/>
      <c r="F171" s="442"/>
      <c r="G171" s="442"/>
      <c r="H171" s="442"/>
      <c r="I171" s="442"/>
    </row>
    <row r="172" spans="1:9" s="408" customFormat="1" x14ac:dyDescent="0.2">
      <c r="A172" s="442"/>
      <c r="B172" s="442"/>
      <c r="C172" s="442"/>
      <c r="D172" s="442"/>
      <c r="E172" s="442"/>
      <c r="F172" s="442"/>
      <c r="G172" s="442"/>
      <c r="H172" s="442"/>
      <c r="I172" s="442"/>
    </row>
    <row r="173" spans="1:9" s="408" customFormat="1" x14ac:dyDescent="0.2">
      <c r="A173" s="442"/>
      <c r="B173" s="442"/>
      <c r="C173" s="442"/>
      <c r="D173" s="442"/>
      <c r="E173" s="442"/>
      <c r="F173" s="442"/>
      <c r="G173" s="442"/>
      <c r="H173" s="442"/>
      <c r="I173" s="442"/>
    </row>
    <row r="174" spans="1:9" s="408" customFormat="1" x14ac:dyDescent="0.2">
      <c r="A174" s="442"/>
      <c r="B174" s="442"/>
      <c r="C174" s="442"/>
      <c r="D174" s="442"/>
      <c r="E174" s="442"/>
      <c r="F174" s="442"/>
      <c r="G174" s="442"/>
      <c r="H174" s="442"/>
      <c r="I174" s="442"/>
    </row>
    <row r="175" spans="1:9" s="408" customFormat="1" x14ac:dyDescent="0.2">
      <c r="A175" s="442"/>
      <c r="B175" s="442"/>
      <c r="C175" s="442"/>
      <c r="D175" s="442"/>
      <c r="E175" s="442"/>
      <c r="F175" s="442"/>
      <c r="G175" s="442"/>
      <c r="H175" s="442"/>
      <c r="I175" s="442"/>
    </row>
    <row r="176" spans="1:9" s="408" customFormat="1" x14ac:dyDescent="0.2">
      <c r="A176" s="442"/>
      <c r="B176" s="442"/>
      <c r="C176" s="442"/>
      <c r="D176" s="442"/>
      <c r="E176" s="442"/>
      <c r="F176" s="442"/>
      <c r="G176" s="442"/>
      <c r="H176" s="442"/>
      <c r="I176" s="442"/>
    </row>
    <row r="177" spans="1:9" s="408" customFormat="1" x14ac:dyDescent="0.2">
      <c r="A177" s="442"/>
      <c r="B177" s="442"/>
      <c r="C177" s="442"/>
      <c r="D177" s="442"/>
      <c r="E177" s="442"/>
      <c r="F177" s="442"/>
      <c r="G177" s="442"/>
      <c r="H177" s="442"/>
      <c r="I177" s="442"/>
    </row>
    <row r="178" spans="1:9" s="408" customFormat="1" x14ac:dyDescent="0.2">
      <c r="A178" s="442"/>
      <c r="B178" s="442"/>
      <c r="C178" s="442"/>
      <c r="D178" s="442"/>
      <c r="E178" s="442"/>
      <c r="F178" s="442"/>
      <c r="G178" s="442"/>
      <c r="H178" s="442"/>
      <c r="I178" s="442"/>
    </row>
    <row r="179" spans="1:9" s="408" customFormat="1" x14ac:dyDescent="0.2">
      <c r="A179" s="442"/>
      <c r="B179" s="442"/>
      <c r="C179" s="442"/>
      <c r="D179" s="442"/>
      <c r="E179" s="442"/>
      <c r="F179" s="442"/>
      <c r="G179" s="442"/>
      <c r="H179" s="442"/>
      <c r="I179" s="442"/>
    </row>
    <row r="180" spans="1:9" s="408" customFormat="1" x14ac:dyDescent="0.2">
      <c r="A180" s="442"/>
      <c r="B180" s="442"/>
      <c r="C180" s="442"/>
      <c r="D180" s="442"/>
      <c r="E180" s="442"/>
      <c r="F180" s="442"/>
      <c r="G180" s="442"/>
      <c r="H180" s="442"/>
      <c r="I180" s="442"/>
    </row>
    <row r="181" spans="1:9" s="408" customFormat="1" x14ac:dyDescent="0.2">
      <c r="A181" s="442"/>
      <c r="B181" s="442"/>
      <c r="C181" s="442"/>
      <c r="D181" s="442"/>
      <c r="E181" s="442"/>
      <c r="F181" s="442"/>
      <c r="G181" s="442"/>
      <c r="H181" s="442"/>
      <c r="I181" s="442"/>
    </row>
    <row r="182" spans="1:9" s="408" customFormat="1" x14ac:dyDescent="0.2">
      <c r="A182" s="442"/>
      <c r="B182" s="442"/>
      <c r="C182" s="442"/>
      <c r="D182" s="442"/>
      <c r="E182" s="442"/>
      <c r="F182" s="442"/>
      <c r="G182" s="442"/>
      <c r="H182" s="442"/>
      <c r="I182" s="442"/>
    </row>
    <row r="183" spans="1:9" s="408" customFormat="1" x14ac:dyDescent="0.2">
      <c r="A183" s="442"/>
      <c r="B183" s="442"/>
      <c r="C183" s="442"/>
      <c r="D183" s="442"/>
      <c r="E183" s="442"/>
      <c r="F183" s="442"/>
      <c r="G183" s="442"/>
      <c r="H183" s="442"/>
      <c r="I183" s="442"/>
    </row>
    <row r="184" spans="1:9" s="408" customFormat="1" x14ac:dyDescent="0.2">
      <c r="A184" s="442"/>
      <c r="B184" s="442"/>
      <c r="C184" s="442"/>
      <c r="D184" s="442"/>
      <c r="E184" s="442"/>
      <c r="F184" s="442"/>
      <c r="G184" s="442"/>
      <c r="H184" s="442"/>
      <c r="I184" s="442"/>
    </row>
    <row r="185" spans="1:9" s="408" customFormat="1" x14ac:dyDescent="0.2">
      <c r="A185" s="442"/>
      <c r="B185" s="442"/>
      <c r="C185" s="442"/>
      <c r="D185" s="442"/>
      <c r="E185" s="442"/>
      <c r="F185" s="442"/>
      <c r="G185" s="442"/>
      <c r="H185" s="442"/>
      <c r="I185" s="442"/>
    </row>
    <row r="186" spans="1:9" s="408" customFormat="1" x14ac:dyDescent="0.2">
      <c r="A186" s="442"/>
      <c r="B186" s="442"/>
      <c r="C186" s="442"/>
      <c r="D186" s="442"/>
      <c r="E186" s="442"/>
      <c r="F186" s="442"/>
      <c r="G186" s="442"/>
      <c r="H186" s="442"/>
      <c r="I186" s="442"/>
    </row>
    <row r="187" spans="1:9" s="408" customFormat="1" x14ac:dyDescent="0.2">
      <c r="A187" s="442"/>
      <c r="B187" s="442"/>
      <c r="C187" s="442"/>
      <c r="D187" s="442"/>
      <c r="E187" s="442"/>
      <c r="F187" s="442"/>
      <c r="G187" s="442"/>
      <c r="H187" s="442"/>
      <c r="I187" s="442"/>
    </row>
    <row r="188" spans="1:9" s="408" customFormat="1" x14ac:dyDescent="0.2">
      <c r="A188" s="442"/>
      <c r="B188" s="442"/>
      <c r="C188" s="442"/>
      <c r="D188" s="442"/>
      <c r="E188" s="442"/>
      <c r="F188" s="442"/>
      <c r="G188" s="442"/>
      <c r="H188" s="442"/>
      <c r="I188" s="442"/>
    </row>
    <row r="189" spans="1:9" s="408" customFormat="1" x14ac:dyDescent="0.2">
      <c r="A189" s="442"/>
      <c r="B189" s="442"/>
      <c r="C189" s="442"/>
      <c r="D189" s="442"/>
      <c r="E189" s="442"/>
      <c r="F189" s="442"/>
      <c r="G189" s="442"/>
      <c r="H189" s="442"/>
      <c r="I189" s="442"/>
    </row>
    <row r="190" spans="1:9" s="408" customFormat="1" x14ac:dyDescent="0.2">
      <c r="A190" s="442"/>
      <c r="B190" s="442"/>
      <c r="C190" s="442"/>
      <c r="D190" s="442"/>
      <c r="E190" s="442"/>
      <c r="F190" s="442"/>
      <c r="G190" s="442"/>
      <c r="H190" s="442"/>
      <c r="I190" s="442"/>
    </row>
    <row r="191" spans="1:9" s="408" customFormat="1" x14ac:dyDescent="0.2">
      <c r="A191" s="442"/>
      <c r="B191" s="442"/>
      <c r="C191" s="442"/>
      <c r="D191" s="442"/>
      <c r="E191" s="442"/>
      <c r="F191" s="442"/>
      <c r="G191" s="442"/>
      <c r="H191" s="442"/>
      <c r="I191" s="442"/>
    </row>
    <row r="192" spans="1:9" s="408" customFormat="1" x14ac:dyDescent="0.2">
      <c r="A192" s="442"/>
      <c r="B192" s="442"/>
      <c r="C192" s="442"/>
      <c r="D192" s="442"/>
      <c r="E192" s="442"/>
      <c r="F192" s="442"/>
      <c r="G192" s="442"/>
      <c r="H192" s="442"/>
      <c r="I192" s="442"/>
    </row>
    <row r="193" spans="1:9" s="408" customFormat="1" x14ac:dyDescent="0.2">
      <c r="A193" s="442"/>
      <c r="B193" s="442"/>
      <c r="C193" s="442"/>
      <c r="D193" s="442"/>
      <c r="E193" s="442"/>
      <c r="F193" s="442"/>
      <c r="G193" s="442"/>
      <c r="H193" s="442"/>
      <c r="I193" s="442"/>
    </row>
    <row r="194" spans="1:9" s="408" customFormat="1" x14ac:dyDescent="0.2">
      <c r="A194" s="442"/>
      <c r="B194" s="442"/>
      <c r="C194" s="442"/>
      <c r="D194" s="442"/>
      <c r="E194" s="442"/>
      <c r="F194" s="442"/>
      <c r="G194" s="442"/>
      <c r="H194" s="442"/>
      <c r="I194" s="442"/>
    </row>
    <row r="195" spans="1:9" s="408" customFormat="1" x14ac:dyDescent="0.2">
      <c r="A195" s="442"/>
      <c r="B195" s="442"/>
      <c r="C195" s="442"/>
      <c r="D195" s="442"/>
      <c r="E195" s="442"/>
      <c r="F195" s="442"/>
      <c r="G195" s="442"/>
      <c r="H195" s="442"/>
      <c r="I195" s="442"/>
    </row>
    <row r="196" spans="1:9" s="408" customFormat="1" x14ac:dyDescent="0.2">
      <c r="A196" s="442"/>
      <c r="B196" s="442"/>
      <c r="C196" s="442"/>
      <c r="D196" s="442"/>
      <c r="E196" s="442"/>
      <c r="F196" s="442"/>
      <c r="G196" s="442"/>
      <c r="H196" s="442"/>
      <c r="I196" s="442"/>
    </row>
    <row r="197" spans="1:9" s="408" customFormat="1" x14ac:dyDescent="0.2">
      <c r="A197" s="442"/>
      <c r="B197" s="442"/>
      <c r="C197" s="442"/>
      <c r="D197" s="442"/>
      <c r="E197" s="442"/>
      <c r="F197" s="442"/>
      <c r="G197" s="442"/>
      <c r="H197" s="442"/>
      <c r="I197" s="442"/>
    </row>
    <row r="198" spans="1:9" s="408" customFormat="1" x14ac:dyDescent="0.2">
      <c r="A198" s="442"/>
      <c r="B198" s="442"/>
      <c r="C198" s="442"/>
      <c r="D198" s="442"/>
      <c r="E198" s="442"/>
      <c r="F198" s="442"/>
      <c r="G198" s="442"/>
      <c r="H198" s="442"/>
      <c r="I198" s="442"/>
    </row>
    <row r="199" spans="1:9" s="408" customFormat="1" x14ac:dyDescent="0.2">
      <c r="A199" s="442"/>
      <c r="B199" s="442"/>
      <c r="C199" s="442"/>
      <c r="D199" s="442"/>
      <c r="E199" s="442"/>
      <c r="F199" s="442"/>
      <c r="G199" s="442"/>
      <c r="H199" s="442"/>
      <c r="I199" s="442"/>
    </row>
    <row r="200" spans="1:9" s="408" customFormat="1" x14ac:dyDescent="0.2">
      <c r="A200" s="442"/>
      <c r="B200" s="442"/>
      <c r="C200" s="442"/>
      <c r="D200" s="442"/>
      <c r="E200" s="442"/>
      <c r="F200" s="442"/>
      <c r="G200" s="442"/>
      <c r="H200" s="442"/>
      <c r="I200" s="442"/>
    </row>
    <row r="201" spans="1:9" s="408" customFormat="1" x14ac:dyDescent="0.2">
      <c r="A201" s="442"/>
      <c r="B201" s="442"/>
      <c r="C201" s="442"/>
      <c r="D201" s="442"/>
      <c r="E201" s="442"/>
      <c r="F201" s="442"/>
      <c r="G201" s="442"/>
      <c r="H201" s="442"/>
      <c r="I201" s="442"/>
    </row>
    <row r="202" spans="1:9" s="408" customFormat="1" x14ac:dyDescent="0.2">
      <c r="A202" s="442"/>
      <c r="B202" s="442"/>
      <c r="C202" s="442"/>
      <c r="D202" s="442"/>
      <c r="E202" s="442"/>
      <c r="F202" s="442"/>
      <c r="G202" s="442"/>
      <c r="H202" s="442"/>
      <c r="I202" s="442"/>
    </row>
    <row r="203" spans="1:9" s="408" customFormat="1" x14ac:dyDescent="0.2">
      <c r="A203" s="442"/>
      <c r="B203" s="442"/>
      <c r="C203" s="442"/>
      <c r="D203" s="442"/>
      <c r="E203" s="442"/>
      <c r="F203" s="442"/>
      <c r="G203" s="442"/>
      <c r="H203" s="442"/>
      <c r="I203" s="442"/>
    </row>
    <row r="204" spans="1:9" s="408" customFormat="1" x14ac:dyDescent="0.2">
      <c r="A204" s="442"/>
      <c r="B204" s="442"/>
      <c r="C204" s="442"/>
      <c r="D204" s="442"/>
      <c r="E204" s="442"/>
      <c r="F204" s="442"/>
      <c r="G204" s="442"/>
      <c r="H204" s="442"/>
      <c r="I204" s="442"/>
    </row>
    <row r="205" spans="1:9" s="408" customFormat="1" x14ac:dyDescent="0.2">
      <c r="A205" s="442"/>
      <c r="B205" s="442"/>
      <c r="C205" s="442"/>
      <c r="D205" s="442"/>
      <c r="E205" s="442"/>
      <c r="F205" s="442"/>
      <c r="G205" s="442"/>
      <c r="H205" s="442"/>
      <c r="I205" s="442"/>
    </row>
    <row r="206" spans="1:9" s="408" customFormat="1" x14ac:dyDescent="0.2">
      <c r="A206" s="442"/>
      <c r="B206" s="442"/>
      <c r="C206" s="442"/>
      <c r="D206" s="442"/>
      <c r="E206" s="442"/>
      <c r="F206" s="442"/>
      <c r="G206" s="442"/>
      <c r="H206" s="442"/>
      <c r="I206" s="442"/>
    </row>
    <row r="207" spans="1:9" s="408" customFormat="1" x14ac:dyDescent="0.2">
      <c r="A207" s="442"/>
      <c r="B207" s="442"/>
      <c r="C207" s="442"/>
      <c r="D207" s="442"/>
      <c r="E207" s="442"/>
      <c r="F207" s="442"/>
      <c r="G207" s="442"/>
      <c r="H207" s="442"/>
      <c r="I207" s="442"/>
    </row>
    <row r="208" spans="1:9" s="408" customFormat="1" x14ac:dyDescent="0.2">
      <c r="A208" s="442"/>
      <c r="B208" s="442"/>
      <c r="C208" s="442"/>
      <c r="D208" s="442"/>
      <c r="E208" s="442"/>
      <c r="F208" s="442"/>
      <c r="G208" s="442"/>
      <c r="H208" s="442"/>
      <c r="I208" s="442"/>
    </row>
    <row r="209" spans="1:9" s="408" customFormat="1" x14ac:dyDescent="0.2">
      <c r="A209" s="442"/>
      <c r="B209" s="442"/>
      <c r="C209" s="442"/>
      <c r="D209" s="442"/>
      <c r="E209" s="442"/>
      <c r="F209" s="442"/>
      <c r="G209" s="442"/>
      <c r="H209" s="442"/>
      <c r="I209" s="442"/>
    </row>
    <row r="210" spans="1:9" s="408" customFormat="1" x14ac:dyDescent="0.2">
      <c r="A210" s="442"/>
      <c r="B210" s="442"/>
      <c r="C210" s="442"/>
      <c r="D210" s="442"/>
      <c r="E210" s="442"/>
      <c r="F210" s="442"/>
      <c r="G210" s="442"/>
      <c r="H210" s="442"/>
      <c r="I210" s="442"/>
    </row>
    <row r="211" spans="1:9" s="408" customFormat="1" x14ac:dyDescent="0.2">
      <c r="A211" s="442"/>
      <c r="B211" s="442"/>
      <c r="C211" s="442"/>
      <c r="D211" s="442"/>
      <c r="E211" s="442"/>
      <c r="F211" s="442"/>
      <c r="G211" s="442"/>
      <c r="H211" s="442"/>
      <c r="I211" s="442"/>
    </row>
    <row r="212" spans="1:9" s="408" customFormat="1" x14ac:dyDescent="0.2">
      <c r="A212" s="442"/>
      <c r="B212" s="442"/>
      <c r="C212" s="442"/>
      <c r="D212" s="442"/>
      <c r="E212" s="442"/>
      <c r="F212" s="442"/>
      <c r="G212" s="442"/>
      <c r="H212" s="442"/>
      <c r="I212" s="442"/>
    </row>
    <row r="213" spans="1:9" s="408" customFormat="1" x14ac:dyDescent="0.2">
      <c r="A213" s="442"/>
      <c r="B213" s="442"/>
      <c r="C213" s="442"/>
      <c r="D213" s="442"/>
      <c r="E213" s="442"/>
      <c r="F213" s="442"/>
      <c r="G213" s="442"/>
      <c r="H213" s="442"/>
      <c r="I213" s="442"/>
    </row>
    <row r="214" spans="1:9" s="408" customFormat="1" x14ac:dyDescent="0.2">
      <c r="A214" s="442"/>
      <c r="B214" s="442"/>
      <c r="C214" s="442"/>
      <c r="D214" s="442"/>
      <c r="E214" s="442"/>
      <c r="F214" s="442"/>
      <c r="G214" s="442"/>
      <c r="H214" s="442"/>
      <c r="I214" s="442"/>
    </row>
    <row r="215" spans="1:9" s="408" customFormat="1" x14ac:dyDescent="0.2">
      <c r="A215" s="442"/>
      <c r="B215" s="442"/>
      <c r="C215" s="442"/>
      <c r="D215" s="442"/>
      <c r="E215" s="442"/>
      <c r="F215" s="442"/>
      <c r="G215" s="442"/>
      <c r="H215" s="442"/>
      <c r="I215" s="442"/>
    </row>
    <row r="216" spans="1:9" s="408" customFormat="1" x14ac:dyDescent="0.2">
      <c r="A216" s="442"/>
      <c r="B216" s="442"/>
      <c r="C216" s="442"/>
      <c r="D216" s="442"/>
      <c r="E216" s="442"/>
      <c r="F216" s="442"/>
      <c r="G216" s="442"/>
      <c r="H216" s="442"/>
      <c r="I216" s="442"/>
    </row>
    <row r="217" spans="1:9" s="408" customFormat="1" x14ac:dyDescent="0.2">
      <c r="A217" s="442"/>
      <c r="B217" s="442"/>
      <c r="C217" s="442"/>
      <c r="D217" s="442"/>
      <c r="E217" s="442"/>
      <c r="F217" s="442"/>
      <c r="G217" s="442"/>
      <c r="H217" s="442"/>
      <c r="I217" s="442"/>
    </row>
    <row r="218" spans="1:9" s="408" customFormat="1" x14ac:dyDescent="0.2">
      <c r="A218" s="442"/>
      <c r="B218" s="442"/>
      <c r="C218" s="442"/>
      <c r="D218" s="442"/>
      <c r="E218" s="442"/>
      <c r="F218" s="442"/>
      <c r="G218" s="442"/>
      <c r="H218" s="442"/>
      <c r="I218" s="442"/>
    </row>
    <row r="219" spans="1:9" s="408" customFormat="1" x14ac:dyDescent="0.2">
      <c r="A219" s="442"/>
      <c r="B219" s="442"/>
      <c r="C219" s="442"/>
      <c r="D219" s="442"/>
      <c r="E219" s="442"/>
      <c r="F219" s="442"/>
      <c r="G219" s="442"/>
      <c r="H219" s="442"/>
      <c r="I219" s="442"/>
    </row>
    <row r="220" spans="1:9" s="408" customFormat="1" x14ac:dyDescent="0.2">
      <c r="A220" s="442"/>
      <c r="B220" s="442"/>
      <c r="C220" s="442"/>
      <c r="D220" s="442"/>
      <c r="E220" s="442"/>
      <c r="F220" s="442"/>
      <c r="G220" s="442"/>
      <c r="H220" s="442"/>
      <c r="I220" s="442"/>
    </row>
    <row r="221" spans="1:9" s="408" customFormat="1" x14ac:dyDescent="0.2">
      <c r="A221" s="442"/>
      <c r="B221" s="442"/>
      <c r="C221" s="442"/>
      <c r="D221" s="442"/>
      <c r="E221" s="442"/>
      <c r="F221" s="442"/>
      <c r="G221" s="442"/>
      <c r="H221" s="442"/>
      <c r="I221" s="442"/>
    </row>
    <row r="222" spans="1:9" s="408" customFormat="1" x14ac:dyDescent="0.2">
      <c r="A222" s="442"/>
      <c r="B222" s="442"/>
      <c r="C222" s="442"/>
      <c r="D222" s="442"/>
      <c r="E222" s="442"/>
      <c r="F222" s="442"/>
      <c r="G222" s="442"/>
      <c r="H222" s="442"/>
      <c r="I222" s="442"/>
    </row>
    <row r="223" spans="1:9" s="408" customFormat="1" x14ac:dyDescent="0.2">
      <c r="A223" s="442"/>
      <c r="B223" s="442"/>
      <c r="C223" s="442"/>
      <c r="D223" s="442"/>
      <c r="E223" s="442"/>
      <c r="F223" s="442"/>
      <c r="G223" s="442"/>
      <c r="H223" s="442"/>
      <c r="I223" s="442"/>
    </row>
    <row r="224" spans="1:9" s="408" customFormat="1" x14ac:dyDescent="0.2">
      <c r="A224" s="442"/>
      <c r="B224" s="442"/>
      <c r="C224" s="442"/>
      <c r="D224" s="442"/>
      <c r="E224" s="442"/>
      <c r="F224" s="442"/>
      <c r="G224" s="442"/>
      <c r="H224" s="442"/>
      <c r="I224" s="442"/>
    </row>
    <row r="225" spans="1:9" s="408" customFormat="1" x14ac:dyDescent="0.2">
      <c r="A225" s="442"/>
      <c r="B225" s="442"/>
      <c r="C225" s="442"/>
      <c r="D225" s="442"/>
      <c r="E225" s="442"/>
      <c r="F225" s="442"/>
      <c r="G225" s="442"/>
      <c r="H225" s="442"/>
      <c r="I225" s="442"/>
    </row>
    <row r="226" spans="1:9" s="408" customFormat="1" x14ac:dyDescent="0.2">
      <c r="A226" s="442"/>
      <c r="B226" s="442"/>
      <c r="C226" s="442"/>
      <c r="D226" s="442"/>
      <c r="E226" s="442"/>
      <c r="F226" s="442"/>
      <c r="G226" s="442"/>
      <c r="H226" s="442"/>
      <c r="I226" s="442"/>
    </row>
    <row r="227" spans="1:9" s="408" customFormat="1" x14ac:dyDescent="0.2">
      <c r="A227" s="442"/>
      <c r="B227" s="442"/>
      <c r="C227" s="442"/>
      <c r="D227" s="442"/>
      <c r="E227" s="442"/>
      <c r="F227" s="442"/>
      <c r="G227" s="442"/>
      <c r="H227" s="442"/>
      <c r="I227" s="442"/>
    </row>
    <row r="228" spans="1:9" s="408" customFormat="1" x14ac:dyDescent="0.2">
      <c r="A228" s="442"/>
      <c r="B228" s="442"/>
      <c r="C228" s="442"/>
      <c r="D228" s="442"/>
      <c r="E228" s="442"/>
      <c r="F228" s="442"/>
      <c r="G228" s="442"/>
      <c r="H228" s="442"/>
      <c r="I228" s="442"/>
    </row>
    <row r="229" spans="1:9" s="408" customFormat="1" x14ac:dyDescent="0.2">
      <c r="A229" s="442"/>
      <c r="B229" s="442"/>
      <c r="C229" s="442"/>
      <c r="D229" s="442"/>
      <c r="E229" s="442"/>
      <c r="F229" s="442"/>
      <c r="G229" s="442"/>
      <c r="H229" s="442"/>
      <c r="I229" s="442"/>
    </row>
    <row r="230" spans="1:9" s="408" customFormat="1" x14ac:dyDescent="0.2">
      <c r="A230" s="442"/>
      <c r="B230" s="442"/>
      <c r="C230" s="442"/>
      <c r="D230" s="442"/>
      <c r="E230" s="442"/>
      <c r="F230" s="442"/>
      <c r="G230" s="442"/>
      <c r="H230" s="442"/>
      <c r="I230" s="442"/>
    </row>
    <row r="231" spans="1:9" s="408" customFormat="1" x14ac:dyDescent="0.2">
      <c r="A231" s="442"/>
      <c r="B231" s="442"/>
      <c r="C231" s="442"/>
      <c r="D231" s="442"/>
      <c r="E231" s="442"/>
      <c r="F231" s="442"/>
      <c r="G231" s="442"/>
      <c r="H231" s="442"/>
      <c r="I231" s="442"/>
    </row>
    <row r="232" spans="1:9" s="408" customFormat="1" x14ac:dyDescent="0.2">
      <c r="A232" s="442"/>
      <c r="B232" s="442"/>
      <c r="C232" s="442"/>
      <c r="D232" s="442"/>
      <c r="E232" s="442"/>
      <c r="F232" s="442"/>
      <c r="G232" s="442"/>
      <c r="H232" s="442"/>
      <c r="I232" s="442"/>
    </row>
    <row r="233" spans="1:9" s="408" customFormat="1" x14ac:dyDescent="0.2">
      <c r="A233" s="442"/>
      <c r="B233" s="442"/>
      <c r="C233" s="442"/>
      <c r="D233" s="442"/>
      <c r="E233" s="442"/>
      <c r="F233" s="442"/>
      <c r="G233" s="442"/>
      <c r="H233" s="442"/>
      <c r="I233" s="442"/>
    </row>
    <row r="234" spans="1:9" s="408" customFormat="1" x14ac:dyDescent="0.2">
      <c r="A234" s="442"/>
      <c r="B234" s="442"/>
      <c r="C234" s="442"/>
      <c r="D234" s="442"/>
      <c r="E234" s="442"/>
      <c r="F234" s="442"/>
      <c r="G234" s="442"/>
      <c r="H234" s="442"/>
      <c r="I234" s="442"/>
    </row>
    <row r="235" spans="1:9" s="408" customFormat="1" x14ac:dyDescent="0.2">
      <c r="A235" s="442"/>
      <c r="B235" s="442"/>
      <c r="C235" s="442"/>
      <c r="D235" s="442"/>
      <c r="E235" s="442"/>
      <c r="F235" s="442"/>
      <c r="G235" s="442"/>
      <c r="H235" s="442"/>
      <c r="I235" s="442"/>
    </row>
    <row r="236" spans="1:9" s="408" customFormat="1" x14ac:dyDescent="0.2">
      <c r="A236" s="442"/>
      <c r="B236" s="442"/>
      <c r="C236" s="442"/>
      <c r="D236" s="442"/>
      <c r="E236" s="442"/>
      <c r="F236" s="442"/>
      <c r="G236" s="442"/>
      <c r="H236" s="442"/>
      <c r="I236" s="442"/>
    </row>
    <row r="237" spans="1:9" s="408" customFormat="1" x14ac:dyDescent="0.2">
      <c r="A237" s="442"/>
      <c r="B237" s="442"/>
      <c r="C237" s="442"/>
      <c r="D237" s="442"/>
      <c r="E237" s="442"/>
      <c r="F237" s="442"/>
      <c r="G237" s="442"/>
      <c r="H237" s="442"/>
      <c r="I237" s="442"/>
    </row>
    <row r="238" spans="1:9" s="408" customFormat="1" x14ac:dyDescent="0.2">
      <c r="A238" s="442"/>
      <c r="B238" s="442"/>
      <c r="C238" s="442"/>
      <c r="D238" s="442"/>
      <c r="E238" s="442"/>
      <c r="F238" s="442"/>
      <c r="G238" s="442"/>
      <c r="H238" s="442"/>
      <c r="I238" s="442"/>
    </row>
    <row r="239" spans="1:9" s="408" customFormat="1" x14ac:dyDescent="0.2">
      <c r="A239" s="442"/>
      <c r="B239" s="442"/>
      <c r="C239" s="442"/>
      <c r="D239" s="442"/>
      <c r="E239" s="442"/>
      <c r="F239" s="442"/>
      <c r="G239" s="442"/>
      <c r="H239" s="442"/>
      <c r="I239" s="442"/>
    </row>
    <row r="240" spans="1:9" s="408" customFormat="1" x14ac:dyDescent="0.2">
      <c r="A240" s="442"/>
      <c r="B240" s="442"/>
      <c r="C240" s="442"/>
      <c r="D240" s="442"/>
      <c r="E240" s="442"/>
      <c r="F240" s="442"/>
      <c r="G240" s="442"/>
      <c r="H240" s="442"/>
      <c r="I240" s="442"/>
    </row>
    <row r="241" spans="1:9" s="408" customFormat="1" x14ac:dyDescent="0.2">
      <c r="A241" s="442"/>
      <c r="B241" s="442"/>
      <c r="C241" s="442"/>
      <c r="D241" s="442"/>
      <c r="E241" s="442"/>
      <c r="F241" s="442"/>
      <c r="G241" s="442"/>
      <c r="H241" s="442"/>
      <c r="I241" s="442"/>
    </row>
    <row r="242" spans="1:9" s="408" customFormat="1" x14ac:dyDescent="0.2">
      <c r="A242" s="442"/>
      <c r="B242" s="442"/>
      <c r="C242" s="442"/>
      <c r="D242" s="442"/>
      <c r="E242" s="442"/>
      <c r="F242" s="442"/>
      <c r="G242" s="442"/>
      <c r="H242" s="442"/>
      <c r="I242" s="442"/>
    </row>
    <row r="243" spans="1:9" s="408" customFormat="1" x14ac:dyDescent="0.2">
      <c r="A243" s="442"/>
      <c r="B243" s="442"/>
      <c r="C243" s="442"/>
      <c r="D243" s="442"/>
      <c r="E243" s="442"/>
      <c r="F243" s="442"/>
      <c r="G243" s="442"/>
      <c r="H243" s="442"/>
      <c r="I243" s="442"/>
    </row>
    <row r="244" spans="1:9" s="408" customFormat="1" x14ac:dyDescent="0.2">
      <c r="A244" s="442"/>
      <c r="B244" s="442"/>
      <c r="C244" s="442"/>
      <c r="D244" s="442"/>
      <c r="E244" s="442"/>
      <c r="F244" s="442"/>
      <c r="G244" s="442"/>
      <c r="H244" s="442"/>
      <c r="I244" s="442"/>
    </row>
    <row r="245" spans="1:9" s="408" customFormat="1" x14ac:dyDescent="0.2">
      <c r="A245" s="442"/>
      <c r="B245" s="442"/>
      <c r="C245" s="442"/>
      <c r="D245" s="442"/>
      <c r="E245" s="442"/>
      <c r="F245" s="442"/>
      <c r="G245" s="442"/>
      <c r="H245" s="442"/>
      <c r="I245" s="442"/>
    </row>
    <row r="246" spans="1:9" s="408" customFormat="1" x14ac:dyDescent="0.2">
      <c r="A246" s="442"/>
      <c r="B246" s="442"/>
      <c r="C246" s="442"/>
      <c r="D246" s="442"/>
      <c r="E246" s="442"/>
      <c r="F246" s="442"/>
      <c r="G246" s="442"/>
      <c r="H246" s="442"/>
      <c r="I246" s="442"/>
    </row>
    <row r="247" spans="1:9" s="408" customFormat="1" x14ac:dyDescent="0.2">
      <c r="A247" s="442"/>
      <c r="B247" s="442"/>
      <c r="C247" s="442"/>
      <c r="D247" s="442"/>
      <c r="E247" s="442"/>
      <c r="F247" s="442"/>
      <c r="G247" s="442"/>
      <c r="H247" s="442"/>
      <c r="I247" s="442"/>
    </row>
    <row r="248" spans="1:9" s="408" customFormat="1" x14ac:dyDescent="0.2">
      <c r="A248" s="442"/>
      <c r="B248" s="442"/>
      <c r="C248" s="442"/>
      <c r="D248" s="442"/>
      <c r="E248" s="442"/>
      <c r="F248" s="442"/>
      <c r="G248" s="442"/>
      <c r="H248" s="442"/>
      <c r="I248" s="442"/>
    </row>
    <row r="249" spans="1:9" s="408" customFormat="1" x14ac:dyDescent="0.2">
      <c r="A249" s="442"/>
      <c r="B249" s="442"/>
      <c r="C249" s="442"/>
      <c r="D249" s="442"/>
      <c r="E249" s="442"/>
      <c r="F249" s="442"/>
      <c r="G249" s="442"/>
      <c r="H249" s="442"/>
      <c r="I249" s="442"/>
    </row>
    <row r="250" spans="1:9" s="408" customFormat="1" x14ac:dyDescent="0.2">
      <c r="A250" s="442"/>
      <c r="B250" s="442"/>
      <c r="C250" s="442"/>
      <c r="D250" s="442"/>
      <c r="E250" s="442"/>
      <c r="F250" s="442"/>
      <c r="G250" s="442"/>
      <c r="H250" s="442"/>
      <c r="I250" s="442"/>
    </row>
    <row r="251" spans="1:9" s="408" customFormat="1" x14ac:dyDescent="0.2">
      <c r="A251" s="442"/>
      <c r="B251" s="442"/>
      <c r="C251" s="442"/>
      <c r="D251" s="442"/>
      <c r="E251" s="442"/>
      <c r="F251" s="442"/>
      <c r="G251" s="442"/>
      <c r="H251" s="442"/>
      <c r="I251" s="442"/>
    </row>
    <row r="252" spans="1:9" s="408" customFormat="1" x14ac:dyDescent="0.2">
      <c r="A252" s="442"/>
      <c r="B252" s="442"/>
      <c r="C252" s="442"/>
      <c r="D252" s="442"/>
      <c r="E252" s="442"/>
      <c r="F252" s="442"/>
      <c r="G252" s="442"/>
      <c r="H252" s="442"/>
      <c r="I252" s="442"/>
    </row>
    <row r="253" spans="1:9" s="408" customFormat="1" x14ac:dyDescent="0.2">
      <c r="A253" s="442"/>
      <c r="B253" s="442"/>
      <c r="C253" s="442"/>
      <c r="D253" s="442"/>
      <c r="E253" s="442"/>
      <c r="F253" s="442"/>
      <c r="G253" s="442"/>
      <c r="H253" s="442"/>
      <c r="I253" s="442"/>
    </row>
    <row r="254" spans="1:9" s="408" customFormat="1" x14ac:dyDescent="0.2">
      <c r="A254" s="442"/>
      <c r="B254" s="442"/>
      <c r="C254" s="442"/>
      <c r="D254" s="442"/>
      <c r="E254" s="442"/>
      <c r="F254" s="442"/>
      <c r="G254" s="442"/>
      <c r="H254" s="442"/>
      <c r="I254" s="442"/>
    </row>
    <row r="255" spans="1:9" s="408" customFormat="1" x14ac:dyDescent="0.2">
      <c r="A255" s="442"/>
      <c r="B255" s="442"/>
      <c r="C255" s="442"/>
      <c r="D255" s="442"/>
      <c r="E255" s="442"/>
      <c r="F255" s="442"/>
      <c r="G255" s="442"/>
      <c r="H255" s="442"/>
      <c r="I255" s="442"/>
    </row>
    <row r="256" spans="1:9" s="408" customFormat="1" x14ac:dyDescent="0.2">
      <c r="A256" s="442"/>
      <c r="B256" s="442"/>
      <c r="C256" s="442"/>
      <c r="D256" s="442"/>
      <c r="E256" s="442"/>
      <c r="F256" s="442"/>
      <c r="G256" s="442"/>
      <c r="H256" s="442"/>
      <c r="I256" s="442"/>
    </row>
    <row r="257" spans="1:9" s="408" customFormat="1" x14ac:dyDescent="0.2">
      <c r="A257" s="442"/>
      <c r="B257" s="442"/>
      <c r="C257" s="442"/>
      <c r="D257" s="442"/>
      <c r="E257" s="442"/>
      <c r="F257" s="442"/>
      <c r="G257" s="442"/>
      <c r="H257" s="442"/>
      <c r="I257" s="442"/>
    </row>
    <row r="258" spans="1:9" s="408" customFormat="1" x14ac:dyDescent="0.2">
      <c r="A258" s="442"/>
      <c r="B258" s="442"/>
      <c r="C258" s="442"/>
      <c r="D258" s="442"/>
      <c r="E258" s="442"/>
      <c r="F258" s="442"/>
      <c r="G258" s="442"/>
      <c r="H258" s="442"/>
      <c r="I258" s="442"/>
    </row>
    <row r="259" spans="1:9" s="408" customFormat="1" x14ac:dyDescent="0.2">
      <c r="A259" s="442"/>
      <c r="B259" s="442"/>
      <c r="C259" s="442"/>
      <c r="D259" s="442"/>
      <c r="E259" s="442"/>
      <c r="F259" s="442"/>
      <c r="G259" s="442"/>
      <c r="H259" s="442"/>
      <c r="I259" s="442"/>
    </row>
    <row r="260" spans="1:9" s="408" customFormat="1" x14ac:dyDescent="0.2">
      <c r="A260" s="442"/>
      <c r="B260" s="442"/>
      <c r="C260" s="442"/>
      <c r="D260" s="442"/>
      <c r="E260" s="442"/>
      <c r="F260" s="442"/>
      <c r="G260" s="442"/>
      <c r="H260" s="442"/>
      <c r="I260" s="442"/>
    </row>
    <row r="261" spans="1:9" s="408" customFormat="1" x14ac:dyDescent="0.2">
      <c r="A261" s="442"/>
      <c r="B261" s="442"/>
      <c r="C261" s="442"/>
      <c r="D261" s="442"/>
      <c r="E261" s="442"/>
      <c r="F261" s="442"/>
      <c r="G261" s="442"/>
      <c r="H261" s="442"/>
      <c r="I261" s="442"/>
    </row>
    <row r="262" spans="1:9" s="408" customFormat="1" x14ac:dyDescent="0.2">
      <c r="A262" s="442"/>
      <c r="B262" s="442"/>
      <c r="C262" s="442"/>
      <c r="D262" s="442"/>
      <c r="E262" s="442"/>
      <c r="F262" s="442"/>
      <c r="G262" s="442"/>
      <c r="H262" s="442"/>
      <c r="I262" s="442"/>
    </row>
    <row r="263" spans="1:9" s="408" customFormat="1" x14ac:dyDescent="0.2">
      <c r="A263" s="442"/>
      <c r="B263" s="442"/>
      <c r="C263" s="442"/>
      <c r="D263" s="442"/>
      <c r="E263" s="442"/>
      <c r="F263" s="442"/>
      <c r="G263" s="442"/>
      <c r="H263" s="442"/>
      <c r="I263" s="442"/>
    </row>
    <row r="264" spans="1:9" s="408" customFormat="1" x14ac:dyDescent="0.2">
      <c r="A264" s="442"/>
      <c r="B264" s="442"/>
      <c r="C264" s="442"/>
      <c r="D264" s="442"/>
      <c r="E264" s="442"/>
      <c r="F264" s="442"/>
      <c r="G264" s="442"/>
      <c r="H264" s="442"/>
      <c r="I264" s="442"/>
    </row>
    <row r="265" spans="1:9" s="408" customFormat="1" x14ac:dyDescent="0.2">
      <c r="A265" s="442"/>
      <c r="B265" s="442"/>
      <c r="C265" s="442"/>
      <c r="D265" s="442"/>
      <c r="E265" s="442"/>
      <c r="F265" s="442"/>
      <c r="G265" s="442"/>
      <c r="H265" s="442"/>
      <c r="I265" s="442"/>
    </row>
    <row r="266" spans="1:9" s="408" customFormat="1" x14ac:dyDescent="0.2">
      <c r="A266" s="442"/>
      <c r="B266" s="442"/>
      <c r="C266" s="442"/>
      <c r="D266" s="442"/>
      <c r="E266" s="442"/>
      <c r="F266" s="442"/>
      <c r="G266" s="442"/>
      <c r="H266" s="442"/>
      <c r="I266" s="442"/>
    </row>
    <row r="267" spans="1:9" s="408" customFormat="1" x14ac:dyDescent="0.2">
      <c r="A267" s="442"/>
      <c r="B267" s="442"/>
      <c r="C267" s="442"/>
      <c r="D267" s="442"/>
      <c r="E267" s="442"/>
      <c r="F267" s="442"/>
      <c r="G267" s="442"/>
      <c r="H267" s="442"/>
      <c r="I267" s="442"/>
    </row>
    <row r="268" spans="1:9" s="408" customFormat="1" x14ac:dyDescent="0.2">
      <c r="A268" s="442"/>
      <c r="B268" s="442"/>
      <c r="C268" s="442"/>
      <c r="D268" s="442"/>
      <c r="E268" s="442"/>
      <c r="F268" s="442"/>
      <c r="G268" s="442"/>
      <c r="H268" s="442"/>
      <c r="I268" s="442"/>
    </row>
    <row r="269" spans="1:9" s="408" customFormat="1" x14ac:dyDescent="0.2">
      <c r="A269" s="442"/>
      <c r="B269" s="442"/>
      <c r="C269" s="442"/>
      <c r="D269" s="442"/>
      <c r="E269" s="442"/>
      <c r="F269" s="442"/>
      <c r="G269" s="442"/>
      <c r="H269" s="442"/>
      <c r="I269" s="442"/>
    </row>
    <row r="270" spans="1:9" s="408" customFormat="1" x14ac:dyDescent="0.2">
      <c r="A270" s="442"/>
      <c r="B270" s="442"/>
      <c r="C270" s="442"/>
      <c r="D270" s="442"/>
      <c r="E270" s="442"/>
      <c r="F270" s="442"/>
      <c r="G270" s="442"/>
      <c r="H270" s="442"/>
      <c r="I270" s="442"/>
    </row>
    <row r="271" spans="1:9" s="408" customFormat="1" x14ac:dyDescent="0.2">
      <c r="A271" s="442"/>
      <c r="B271" s="442"/>
      <c r="C271" s="442"/>
      <c r="D271" s="442"/>
      <c r="E271" s="442"/>
      <c r="F271" s="442"/>
      <c r="G271" s="442"/>
      <c r="H271" s="442"/>
      <c r="I271" s="442"/>
    </row>
    <row r="272" spans="1:9" s="408" customFormat="1" x14ac:dyDescent="0.2">
      <c r="A272" s="442"/>
      <c r="B272" s="442"/>
      <c r="C272" s="442"/>
      <c r="D272" s="442"/>
      <c r="E272" s="442"/>
      <c r="F272" s="442"/>
      <c r="G272" s="442"/>
      <c r="H272" s="442"/>
      <c r="I272" s="442"/>
    </row>
    <row r="273" spans="1:9" s="408" customFormat="1" x14ac:dyDescent="0.2">
      <c r="A273" s="442"/>
      <c r="B273" s="442"/>
      <c r="C273" s="442"/>
      <c r="D273" s="442"/>
      <c r="E273" s="442"/>
      <c r="F273" s="442"/>
      <c r="G273" s="442"/>
      <c r="H273" s="442"/>
      <c r="I273" s="442"/>
    </row>
    <row r="274" spans="1:9" s="408" customFormat="1" x14ac:dyDescent="0.2">
      <c r="A274" s="442"/>
      <c r="B274" s="442"/>
      <c r="C274" s="442"/>
      <c r="D274" s="442"/>
      <c r="E274" s="442"/>
      <c r="F274" s="442"/>
      <c r="G274" s="442"/>
      <c r="H274" s="442"/>
      <c r="I274" s="442"/>
    </row>
    <row r="275" spans="1:9" s="408" customFormat="1" x14ac:dyDescent="0.2">
      <c r="A275" s="442"/>
      <c r="B275" s="442"/>
      <c r="C275" s="442"/>
      <c r="D275" s="442"/>
      <c r="E275" s="442"/>
      <c r="F275" s="442"/>
      <c r="G275" s="442"/>
      <c r="H275" s="442"/>
      <c r="I275" s="442"/>
    </row>
    <row r="276" spans="1:9" s="408" customFormat="1" x14ac:dyDescent="0.2">
      <c r="A276" s="442"/>
      <c r="B276" s="442"/>
      <c r="C276" s="442"/>
      <c r="D276" s="442"/>
      <c r="E276" s="442"/>
      <c r="F276" s="442"/>
      <c r="G276" s="442"/>
      <c r="H276" s="442"/>
      <c r="I276" s="442"/>
    </row>
    <row r="277" spans="1:9" s="408" customFormat="1" x14ac:dyDescent="0.2">
      <c r="A277" s="442"/>
      <c r="B277" s="442"/>
      <c r="C277" s="442"/>
      <c r="D277" s="442"/>
      <c r="E277" s="442"/>
      <c r="F277" s="442"/>
      <c r="G277" s="442"/>
      <c r="H277" s="442"/>
      <c r="I277" s="442"/>
    </row>
    <row r="278" spans="1:9" s="408" customFormat="1" x14ac:dyDescent="0.2">
      <c r="A278" s="442"/>
      <c r="B278" s="442"/>
      <c r="C278" s="442"/>
      <c r="D278" s="442"/>
      <c r="E278" s="442"/>
      <c r="F278" s="442"/>
      <c r="G278" s="442"/>
      <c r="H278" s="442"/>
      <c r="I278" s="442"/>
    </row>
    <row r="279" spans="1:9" s="408" customFormat="1" x14ac:dyDescent="0.2">
      <c r="A279" s="442"/>
      <c r="B279" s="442"/>
      <c r="C279" s="442"/>
      <c r="D279" s="442"/>
      <c r="E279" s="442"/>
      <c r="F279" s="442"/>
      <c r="G279" s="442"/>
      <c r="H279" s="442"/>
      <c r="I279" s="442"/>
    </row>
    <row r="280" spans="1:9" s="408" customFormat="1" x14ac:dyDescent="0.2">
      <c r="A280" s="442"/>
      <c r="B280" s="442"/>
      <c r="C280" s="442"/>
      <c r="D280" s="442"/>
      <c r="E280" s="442"/>
      <c r="F280" s="442"/>
      <c r="G280" s="442"/>
      <c r="H280" s="442"/>
      <c r="I280" s="442"/>
    </row>
    <row r="281" spans="1:9" s="408" customFormat="1" x14ac:dyDescent="0.2">
      <c r="A281" s="442"/>
      <c r="B281" s="442"/>
      <c r="C281" s="442"/>
      <c r="D281" s="442"/>
      <c r="E281" s="442"/>
      <c r="F281" s="442"/>
      <c r="G281" s="442"/>
      <c r="H281" s="442"/>
      <c r="I281" s="442"/>
    </row>
    <row r="282" spans="1:9" s="408" customFormat="1" x14ac:dyDescent="0.2">
      <c r="A282" s="442"/>
      <c r="B282" s="442"/>
      <c r="C282" s="442"/>
      <c r="D282" s="442"/>
      <c r="E282" s="442"/>
      <c r="F282" s="442"/>
      <c r="G282" s="442"/>
      <c r="H282" s="442"/>
      <c r="I282" s="442"/>
    </row>
    <row r="283" spans="1:9" s="408" customFormat="1" x14ac:dyDescent="0.2">
      <c r="A283" s="442"/>
      <c r="B283" s="442"/>
      <c r="C283" s="442"/>
      <c r="D283" s="442"/>
      <c r="E283" s="442"/>
      <c r="F283" s="442"/>
      <c r="G283" s="442"/>
      <c r="H283" s="442"/>
      <c r="I283" s="442"/>
    </row>
    <row r="284" spans="1:9" s="408" customFormat="1" x14ac:dyDescent="0.2">
      <c r="A284" s="442"/>
      <c r="B284" s="442"/>
      <c r="C284" s="442"/>
      <c r="D284" s="442"/>
      <c r="E284" s="442"/>
      <c r="F284" s="442"/>
      <c r="G284" s="442"/>
      <c r="H284" s="442"/>
      <c r="I284" s="442"/>
    </row>
    <row r="285" spans="1:9" s="408" customFormat="1" x14ac:dyDescent="0.2">
      <c r="A285" s="442"/>
      <c r="B285" s="442"/>
      <c r="C285" s="442"/>
      <c r="D285" s="442"/>
      <c r="E285" s="442"/>
      <c r="F285" s="442"/>
      <c r="G285" s="442"/>
      <c r="H285" s="442"/>
      <c r="I285" s="442"/>
    </row>
    <row r="286" spans="1:9" s="408" customFormat="1" x14ac:dyDescent="0.2">
      <c r="A286" s="442"/>
      <c r="B286" s="442"/>
      <c r="C286" s="442"/>
      <c r="D286" s="442"/>
      <c r="E286" s="442"/>
      <c r="F286" s="442"/>
      <c r="G286" s="442"/>
      <c r="H286" s="442"/>
      <c r="I286" s="442"/>
    </row>
    <row r="287" spans="1:9" s="408" customFormat="1" x14ac:dyDescent="0.2">
      <c r="A287" s="442"/>
      <c r="B287" s="442"/>
      <c r="C287" s="442"/>
      <c r="D287" s="442"/>
      <c r="E287" s="442"/>
      <c r="F287" s="442"/>
      <c r="G287" s="442"/>
      <c r="H287" s="442"/>
      <c r="I287" s="442"/>
    </row>
    <row r="288" spans="1:9" s="408" customFormat="1" x14ac:dyDescent="0.2">
      <c r="A288" s="442"/>
      <c r="B288" s="442"/>
      <c r="C288" s="442"/>
      <c r="D288" s="442"/>
      <c r="E288" s="442"/>
      <c r="F288" s="442"/>
      <c r="G288" s="442"/>
      <c r="H288" s="442"/>
      <c r="I288" s="442"/>
    </row>
    <row r="289" spans="1:9" s="408" customFormat="1" x14ac:dyDescent="0.2">
      <c r="A289" s="442"/>
      <c r="B289" s="442"/>
      <c r="C289" s="442"/>
      <c r="D289" s="442"/>
      <c r="E289" s="442"/>
      <c r="F289" s="442"/>
      <c r="G289" s="442"/>
      <c r="H289" s="442"/>
      <c r="I289" s="442"/>
    </row>
    <row r="290" spans="1:9" s="408" customFormat="1" x14ac:dyDescent="0.2">
      <c r="A290" s="442"/>
      <c r="B290" s="442"/>
      <c r="C290" s="442"/>
      <c r="D290" s="442"/>
      <c r="E290" s="442"/>
      <c r="F290" s="442"/>
      <c r="G290" s="442"/>
      <c r="H290" s="442"/>
      <c r="I290" s="442"/>
    </row>
    <row r="291" spans="1:9" s="408" customFormat="1" x14ac:dyDescent="0.2">
      <c r="A291" s="442"/>
      <c r="B291" s="442"/>
      <c r="C291" s="442"/>
      <c r="D291" s="442"/>
      <c r="E291" s="442"/>
      <c r="F291" s="442"/>
      <c r="G291" s="442"/>
      <c r="H291" s="442"/>
      <c r="I291" s="442"/>
    </row>
    <row r="292" spans="1:9" s="408" customFormat="1" x14ac:dyDescent="0.2">
      <c r="A292" s="442"/>
      <c r="B292" s="442"/>
      <c r="C292" s="442"/>
      <c r="D292" s="442"/>
      <c r="E292" s="442"/>
      <c r="F292" s="442"/>
      <c r="G292" s="442"/>
      <c r="H292" s="442"/>
      <c r="I292" s="442"/>
    </row>
    <row r="293" spans="1:9" s="408" customFormat="1" x14ac:dyDescent="0.2">
      <c r="A293" s="442"/>
      <c r="B293" s="442"/>
      <c r="C293" s="442"/>
      <c r="D293" s="442"/>
      <c r="E293" s="442"/>
      <c r="F293" s="442"/>
      <c r="G293" s="442"/>
      <c r="H293" s="442"/>
      <c r="I293" s="442"/>
    </row>
    <row r="294" spans="1:9" s="408" customFormat="1" x14ac:dyDescent="0.2">
      <c r="A294" s="442"/>
      <c r="B294" s="442"/>
      <c r="C294" s="442"/>
      <c r="D294" s="442"/>
      <c r="E294" s="442"/>
      <c r="F294" s="442"/>
      <c r="G294" s="442"/>
      <c r="H294" s="442"/>
      <c r="I294" s="442"/>
    </row>
    <row r="295" spans="1:9" s="408" customFormat="1" x14ac:dyDescent="0.2">
      <c r="A295" s="442"/>
      <c r="B295" s="442"/>
      <c r="C295" s="442"/>
      <c r="D295" s="442"/>
      <c r="E295" s="442"/>
      <c r="F295" s="442"/>
      <c r="G295" s="442"/>
      <c r="H295" s="442"/>
      <c r="I295" s="442"/>
    </row>
    <row r="296" spans="1:9" s="408" customFormat="1" x14ac:dyDescent="0.2">
      <c r="A296" s="442"/>
      <c r="B296" s="442"/>
      <c r="C296" s="442"/>
      <c r="D296" s="442"/>
      <c r="E296" s="442"/>
      <c r="F296" s="442"/>
      <c r="G296" s="442"/>
      <c r="H296" s="442"/>
      <c r="I296" s="442"/>
    </row>
    <row r="297" spans="1:9" s="408" customFormat="1" x14ac:dyDescent="0.2">
      <c r="A297" s="442"/>
      <c r="B297" s="442"/>
      <c r="C297" s="442"/>
      <c r="D297" s="442"/>
      <c r="E297" s="442"/>
      <c r="F297" s="442"/>
      <c r="G297" s="442"/>
      <c r="H297" s="442"/>
      <c r="I297" s="442"/>
    </row>
    <row r="298" spans="1:9" s="408" customFormat="1" x14ac:dyDescent="0.2">
      <c r="A298" s="442"/>
      <c r="B298" s="442"/>
      <c r="C298" s="442"/>
      <c r="D298" s="442"/>
      <c r="E298" s="442"/>
      <c r="F298" s="442"/>
      <c r="G298" s="442"/>
      <c r="H298" s="442"/>
      <c r="I298" s="442"/>
    </row>
  </sheetData>
  <sheetProtection sheet="1" objects="1" scenarios="1"/>
  <protectedRanges>
    <protectedRange algorithmName="SHA-512" hashValue="Ka6Fo+2nV5MbCfZTEY2qx/tMwJmHoOahm02Jwh+wj6oIlmKkKW1GHC9FBz3qxY5RSTn9Jq5SxB1tmWt+ZC3EmQ==" saltValue="fKeFyUQQ46wWfkrcyqAm+A==" spinCount="100000" sqref="A39:F49" name="Rango2"/>
    <protectedRange algorithmName="SHA-512" hashValue="FFXTA7nDhFVn4KkCDtSnN0753BRyHZm/jI7sfejacnKaikiEAtD6qbRZcACtuCDVVruS5Dks3JLHFogQUTOfuQ==" saltValue="oSIpfwDJKfKevla+/1WZeQ==" spinCount="100000" sqref="B39:F49" name="Rango1"/>
  </protectedRanges>
  <mergeCells count="9">
    <mergeCell ref="K8:K9"/>
    <mergeCell ref="B6:I6"/>
    <mergeCell ref="B7:I7"/>
    <mergeCell ref="A8:A9"/>
    <mergeCell ref="B8:B9"/>
    <mergeCell ref="C8:C9"/>
    <mergeCell ref="D8:D9"/>
    <mergeCell ref="E8:E9"/>
    <mergeCell ref="F8:I8"/>
  </mergeCells>
  <dataValidations count="2">
    <dataValidation type="list" allowBlank="1" showInputMessage="1" showErrorMessage="1" sqref="B6:I6" xr:uid="{1487B58D-C740-41FB-83E6-1C4F06D39633}">
      <formula1>$K$4:$T$4</formula1>
    </dataValidation>
    <dataValidation type="list" allowBlank="1" showInputMessage="1" showErrorMessage="1" sqref="C5" xr:uid="{0CC871CC-1F4D-4140-84C8-E64C4445CE74}">
      <formula1>$K$3:$N$3</formula1>
    </dataValidation>
  </dataValidations>
  <pageMargins left="1.4566929133858268" right="0.39370078740157483" top="0.55118110236220474" bottom="0.15748031496062992" header="0" footer="0"/>
  <pageSetup paperSize="9" scale="74" fitToHeight="0" orientation="landscape" verticalDpi="300" r:id="rId1"/>
  <headerFooter alignWithMargins="0"/>
  <rowBreaks count="4" manualBreakCount="4">
    <brk id="51" max="7" man="1"/>
    <brk id="69" max="7" man="1"/>
    <brk id="70" max="7" man="1"/>
    <brk id="84"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300"/>
  <sheetViews>
    <sheetView showGridLines="0" view="pageBreakPreview" zoomScale="17" zoomScaleNormal="46" zoomScaleSheetLayoutView="17" workbookViewId="0">
      <selection activeCell="AG25" sqref="AG25"/>
    </sheetView>
  </sheetViews>
  <sheetFormatPr baseColWidth="10" defaultColWidth="9.28515625" defaultRowHeight="15" x14ac:dyDescent="0.25"/>
  <cols>
    <col min="1" max="1" width="17" style="357" customWidth="1"/>
    <col min="2" max="2" width="40.28515625" style="357" customWidth="1"/>
    <col min="3" max="3" width="26.7109375" style="357" customWidth="1"/>
    <col min="4" max="4" width="9.7109375" style="357" customWidth="1"/>
    <col min="5" max="5" width="28" style="357" customWidth="1"/>
    <col min="6" max="11" width="5.42578125" style="357" customWidth="1"/>
    <col min="12" max="12" width="5.42578125" style="371" customWidth="1"/>
    <col min="13" max="13" width="5.42578125" style="365" customWidth="1"/>
    <col min="14" max="17" width="5.42578125" style="366" customWidth="1"/>
    <col min="18" max="18" width="9.28515625" style="366"/>
    <col min="19" max="21" width="13.28515625" style="366" customWidth="1"/>
    <col min="22" max="22" width="22" style="356" customWidth="1"/>
    <col min="23" max="23" width="18" style="359" customWidth="1"/>
    <col min="24" max="24" width="14.28515625" style="243" customWidth="1"/>
    <col min="25" max="27" width="9.28515625" style="218"/>
    <col min="28" max="28" width="14.42578125" style="218" customWidth="1"/>
    <col min="29" max="29" width="9.28515625" style="218"/>
    <col min="30" max="30" width="10" style="218" customWidth="1"/>
    <col min="31" max="31" width="9.28515625" style="218"/>
    <col min="32" max="66" width="9.28515625" style="243"/>
    <col min="67" max="81" width="9.28515625" style="219"/>
    <col min="82" max="16384" width="9.28515625" style="213"/>
  </cols>
  <sheetData>
    <row r="1" spans="1:81" s="218" customFormat="1" ht="15.75" x14ac:dyDescent="0.25">
      <c r="A1" s="456"/>
      <c r="B1" s="456"/>
      <c r="C1" s="456"/>
      <c r="D1" s="456"/>
      <c r="E1" s="456"/>
      <c r="F1" s="456"/>
      <c r="G1" s="456"/>
      <c r="H1" s="456"/>
      <c r="I1" s="456"/>
      <c r="J1" s="456"/>
      <c r="K1" s="456"/>
      <c r="L1" s="365"/>
      <c r="M1" s="365"/>
      <c r="N1" s="366"/>
      <c r="O1" s="366"/>
      <c r="P1" s="366"/>
      <c r="Q1" s="366"/>
      <c r="R1" s="366"/>
      <c r="S1" s="366"/>
      <c r="T1" s="366"/>
      <c r="U1" s="366"/>
      <c r="V1" s="366"/>
      <c r="W1" s="358"/>
      <c r="X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row>
    <row r="2" spans="1:81" s="218" customFormat="1" ht="15.75" x14ac:dyDescent="0.25">
      <c r="A2" s="456" t="s">
        <v>1</v>
      </c>
      <c r="B2" s="456"/>
      <c r="C2" s="456"/>
      <c r="D2" s="456"/>
      <c r="E2" s="456"/>
      <c r="F2" s="456"/>
      <c r="G2" s="456"/>
      <c r="H2" s="456"/>
      <c r="I2" s="456"/>
      <c r="J2" s="456"/>
      <c r="K2" s="456"/>
      <c r="L2" s="365"/>
      <c r="M2" s="365"/>
      <c r="N2" s="366"/>
      <c r="O2" s="366"/>
      <c r="P2" s="366"/>
      <c r="Q2" s="366"/>
      <c r="R2" s="366"/>
      <c r="S2" s="366"/>
      <c r="T2" s="366"/>
      <c r="U2" s="366"/>
      <c r="V2" s="366"/>
      <c r="W2" s="358"/>
      <c r="X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row>
    <row r="3" spans="1:81" s="218" customFormat="1" x14ac:dyDescent="0.25">
      <c r="A3" s="457" t="s">
        <v>2</v>
      </c>
      <c r="B3" s="457"/>
      <c r="C3" s="457"/>
      <c r="D3" s="457"/>
      <c r="E3" s="457"/>
      <c r="F3" s="457"/>
      <c r="G3" s="457"/>
      <c r="H3" s="457"/>
      <c r="I3" s="457"/>
      <c r="J3" s="457"/>
      <c r="K3" s="457"/>
      <c r="L3" s="367" t="s">
        <v>65</v>
      </c>
      <c r="M3" s="365"/>
      <c r="N3" s="366"/>
      <c r="O3" s="366"/>
      <c r="P3" s="366"/>
      <c r="Q3" s="366"/>
      <c r="R3" s="366"/>
      <c r="S3" s="366"/>
      <c r="T3" s="366"/>
      <c r="U3" s="366"/>
      <c r="V3" s="366"/>
      <c r="W3" s="358"/>
      <c r="X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row>
    <row r="4" spans="1:81" s="218" customFormat="1" x14ac:dyDescent="0.25">
      <c r="A4" s="458" t="s">
        <v>66</v>
      </c>
      <c r="B4" s="458"/>
      <c r="C4" s="458"/>
      <c r="D4" s="458"/>
      <c r="E4" s="458"/>
      <c r="F4" s="458"/>
      <c r="G4" s="458"/>
      <c r="H4" s="458"/>
      <c r="I4" s="458"/>
      <c r="J4" s="458"/>
      <c r="K4" s="458"/>
      <c r="L4" s="367" t="s">
        <v>67</v>
      </c>
      <c r="M4" s="365"/>
      <c r="N4" s="366"/>
      <c r="O4" s="366"/>
      <c r="P4" s="366"/>
      <c r="Q4" s="366"/>
      <c r="R4" s="366"/>
      <c r="S4" s="366"/>
      <c r="T4" s="366"/>
      <c r="U4" s="366"/>
      <c r="V4" s="366"/>
      <c r="W4" s="358"/>
      <c r="X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row>
    <row r="5" spans="1:81" s="218" customFormat="1" x14ac:dyDescent="0.25">
      <c r="A5" s="458"/>
      <c r="B5" s="458"/>
      <c r="C5" s="458"/>
      <c r="D5" s="458"/>
      <c r="E5" s="458"/>
      <c r="F5" s="458"/>
      <c r="G5" s="458"/>
      <c r="H5" s="458"/>
      <c r="I5" s="458"/>
      <c r="J5" s="458"/>
      <c r="K5" s="458"/>
      <c r="L5" s="367" t="s">
        <v>68</v>
      </c>
      <c r="M5" s="368"/>
      <c r="N5" s="366"/>
      <c r="O5" s="366"/>
      <c r="P5" s="366"/>
      <c r="Q5" s="366"/>
      <c r="R5" s="366"/>
      <c r="S5" s="366"/>
      <c r="T5" s="366"/>
      <c r="U5" s="366"/>
      <c r="V5" s="366"/>
      <c r="W5" s="358"/>
      <c r="X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row>
    <row r="6" spans="1:81" x14ac:dyDescent="0.25">
      <c r="A6" s="369" t="s">
        <v>15</v>
      </c>
      <c r="B6" s="459" t="s">
        <v>69</v>
      </c>
      <c r="C6" s="459"/>
      <c r="D6" s="459"/>
      <c r="E6" s="459"/>
      <c r="F6" s="459"/>
      <c r="G6" s="459"/>
      <c r="H6" s="459"/>
      <c r="I6" s="459"/>
      <c r="J6" s="459"/>
      <c r="K6" s="459"/>
      <c r="L6" s="367" t="s">
        <v>70</v>
      </c>
    </row>
    <row r="7" spans="1:81" s="218" customFormat="1" ht="15.75" x14ac:dyDescent="0.25">
      <c r="A7" s="370" t="s">
        <v>71</v>
      </c>
      <c r="B7" s="494" t="s">
        <v>1437</v>
      </c>
      <c r="C7" s="494"/>
      <c r="D7" s="494"/>
      <c r="E7" s="494"/>
      <c r="F7" s="494"/>
      <c r="G7" s="494"/>
      <c r="H7" s="494"/>
      <c r="I7" s="494"/>
      <c r="J7" s="494"/>
      <c r="K7" s="494"/>
      <c r="L7" s="371"/>
      <c r="M7" s="368"/>
      <c r="N7" s="366"/>
      <c r="O7" s="366"/>
      <c r="P7" s="366"/>
      <c r="Q7" s="366"/>
      <c r="R7" s="366"/>
      <c r="S7" s="366"/>
      <c r="T7" s="366"/>
      <c r="U7" s="366"/>
      <c r="V7" s="356"/>
      <c r="W7" s="359"/>
      <c r="X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19"/>
      <c r="BP7" s="219"/>
      <c r="BQ7" s="219"/>
      <c r="BR7" s="219"/>
      <c r="BS7" s="219"/>
      <c r="BT7" s="219"/>
      <c r="BU7" s="219"/>
      <c r="BV7" s="219"/>
      <c r="BW7" s="219"/>
      <c r="BX7" s="219"/>
      <c r="BY7" s="219"/>
      <c r="BZ7" s="219"/>
      <c r="CA7" s="219"/>
      <c r="CB7" s="219"/>
      <c r="CC7" s="219"/>
    </row>
    <row r="8" spans="1:81" s="218" customFormat="1" x14ac:dyDescent="0.25">
      <c r="A8" s="370"/>
      <c r="B8" s="370"/>
      <c r="C8" s="370"/>
      <c r="D8" s="370"/>
      <c r="E8" s="370"/>
      <c r="F8" s="370"/>
      <c r="G8" s="370"/>
      <c r="H8" s="370"/>
      <c r="I8" s="370"/>
      <c r="J8" s="370"/>
      <c r="K8" s="370"/>
      <c r="L8" s="371"/>
      <c r="M8" s="368"/>
      <c r="N8" s="366"/>
      <c r="O8" s="366"/>
      <c r="P8" s="366"/>
      <c r="Q8" s="366"/>
      <c r="R8" s="366"/>
      <c r="S8" s="366"/>
      <c r="T8" s="366"/>
      <c r="U8" s="366"/>
      <c r="V8" s="356"/>
      <c r="W8" s="359"/>
      <c r="X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19"/>
      <c r="BP8" s="219"/>
      <c r="BQ8" s="219"/>
      <c r="BR8" s="219"/>
      <c r="BS8" s="219"/>
      <c r="BT8" s="219"/>
      <c r="BU8" s="219"/>
      <c r="BV8" s="219"/>
      <c r="BW8" s="219"/>
      <c r="BX8" s="219"/>
      <c r="BY8" s="219"/>
      <c r="BZ8" s="219"/>
      <c r="CA8" s="219"/>
      <c r="CB8" s="219"/>
      <c r="CC8" s="219"/>
    </row>
    <row r="9" spans="1:81" s="220" customFormat="1" ht="39" customHeight="1" x14ac:dyDescent="0.25">
      <c r="A9" s="354" t="s">
        <v>72</v>
      </c>
      <c r="B9" s="354" t="s">
        <v>72</v>
      </c>
      <c r="C9" s="354" t="s">
        <v>73</v>
      </c>
      <c r="D9" s="354" t="s">
        <v>74</v>
      </c>
      <c r="E9" s="354" t="s">
        <v>75</v>
      </c>
      <c r="F9" s="354" t="s">
        <v>76</v>
      </c>
      <c r="G9" s="354" t="s">
        <v>77</v>
      </c>
      <c r="H9" s="354" t="s">
        <v>78</v>
      </c>
      <c r="I9" s="354" t="s">
        <v>79</v>
      </c>
      <c r="J9" s="354" t="s">
        <v>80</v>
      </c>
      <c r="K9" s="354" t="s">
        <v>81</v>
      </c>
      <c r="L9" s="354" t="s">
        <v>82</v>
      </c>
      <c r="M9" s="354" t="s">
        <v>83</v>
      </c>
      <c r="N9" s="354" t="s">
        <v>84</v>
      </c>
      <c r="O9" s="354" t="s">
        <v>85</v>
      </c>
      <c r="P9" s="354" t="s">
        <v>86</v>
      </c>
      <c r="Q9" s="354" t="s">
        <v>87</v>
      </c>
      <c r="R9" s="354" t="s">
        <v>88</v>
      </c>
      <c r="S9" s="354" t="s">
        <v>89</v>
      </c>
      <c r="T9" s="354" t="s">
        <v>90</v>
      </c>
      <c r="U9" s="354" t="s">
        <v>91</v>
      </c>
      <c r="V9" s="354" t="s">
        <v>92</v>
      </c>
      <c r="W9" s="354" t="s">
        <v>93</v>
      </c>
      <c r="X9" s="354" t="s">
        <v>1438</v>
      </c>
      <c r="Y9" s="354" t="s">
        <v>488</v>
      </c>
      <c r="Z9" s="354" t="s">
        <v>489</v>
      </c>
      <c r="AA9" s="354" t="s">
        <v>490</v>
      </c>
      <c r="AB9" s="354" t="s">
        <v>491</v>
      </c>
      <c r="AC9" s="495" t="s">
        <v>492</v>
      </c>
      <c r="AD9" s="496"/>
      <c r="AE9" s="223"/>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row>
    <row r="10" spans="1:81" s="45" customFormat="1" ht="76.5" customHeight="1" x14ac:dyDescent="0.2">
      <c r="A10" s="222" t="s">
        <v>94</v>
      </c>
      <c r="B10" s="222" t="s">
        <v>95</v>
      </c>
      <c r="C10" s="222" t="s">
        <v>96</v>
      </c>
      <c r="D10" s="222" t="s">
        <v>97</v>
      </c>
      <c r="E10" s="222" t="s">
        <v>98</v>
      </c>
      <c r="F10" s="372">
        <v>1</v>
      </c>
      <c r="G10" s="372"/>
      <c r="H10" s="372"/>
      <c r="I10" s="372">
        <v>1</v>
      </c>
      <c r="J10" s="372"/>
      <c r="K10" s="372"/>
      <c r="L10" s="372">
        <v>1</v>
      </c>
      <c r="M10" s="372"/>
      <c r="N10" s="372"/>
      <c r="O10" s="372">
        <v>1</v>
      </c>
      <c r="P10" s="372"/>
      <c r="Q10" s="372"/>
      <c r="R10" s="373">
        <f t="shared" ref="R10:R26" si="0">SUM(F10:Q10)</f>
        <v>4</v>
      </c>
      <c r="S10" s="222" t="s">
        <v>99</v>
      </c>
      <c r="T10" s="222" t="s">
        <v>100</v>
      </c>
      <c r="U10" s="222" t="s">
        <v>101</v>
      </c>
      <c r="V10" s="222"/>
      <c r="W10" s="360" t="s">
        <v>102</v>
      </c>
      <c r="X10" s="360" t="s">
        <v>1439</v>
      </c>
      <c r="Y10" s="360">
        <f>+R10</f>
        <v>4</v>
      </c>
      <c r="Z10" s="360">
        <v>50</v>
      </c>
      <c r="AA10" s="360">
        <f>Y10*Z10</f>
        <v>200</v>
      </c>
      <c r="AB10" s="360" t="s">
        <v>1440</v>
      </c>
      <c r="AC10" s="497" t="s">
        <v>478</v>
      </c>
      <c r="AD10" s="498"/>
      <c r="AE10" s="251"/>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row>
    <row r="11" spans="1:81" s="45" customFormat="1" ht="66" customHeight="1" x14ac:dyDescent="0.2">
      <c r="A11" s="222" t="s">
        <v>94</v>
      </c>
      <c r="B11" s="222" t="s">
        <v>95</v>
      </c>
      <c r="C11" s="222" t="s">
        <v>103</v>
      </c>
      <c r="D11" s="222" t="s">
        <v>104</v>
      </c>
      <c r="E11" s="222" t="s">
        <v>105</v>
      </c>
      <c r="F11" s="372"/>
      <c r="G11" s="372"/>
      <c r="H11" s="372">
        <v>1</v>
      </c>
      <c r="I11" s="372"/>
      <c r="J11" s="372"/>
      <c r="K11" s="372">
        <v>1</v>
      </c>
      <c r="L11" s="372"/>
      <c r="M11" s="372"/>
      <c r="N11" s="372">
        <v>1</v>
      </c>
      <c r="O11" s="372"/>
      <c r="P11" s="372"/>
      <c r="Q11" s="372">
        <v>1</v>
      </c>
      <c r="R11" s="373">
        <f t="shared" si="0"/>
        <v>4</v>
      </c>
      <c r="S11" s="222" t="s">
        <v>106</v>
      </c>
      <c r="T11" s="222"/>
      <c r="U11" s="222"/>
      <c r="V11" s="222"/>
      <c r="W11" s="360" t="s">
        <v>107</v>
      </c>
      <c r="X11" s="360" t="s">
        <v>1439</v>
      </c>
      <c r="Y11" s="360">
        <f t="shared" ref="Y11:Y71" si="1">+R11</f>
        <v>4</v>
      </c>
      <c r="Z11" s="360">
        <v>50</v>
      </c>
      <c r="AA11" s="360">
        <f t="shared" ref="AA11:AA71" si="2">Y11*Z11</f>
        <v>200</v>
      </c>
      <c r="AB11" s="360" t="s">
        <v>1440</v>
      </c>
      <c r="AC11" s="497" t="s">
        <v>478</v>
      </c>
      <c r="AD11" s="498"/>
      <c r="AE11" s="251"/>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row>
    <row r="12" spans="1:81" s="45" customFormat="1" ht="89.25" x14ac:dyDescent="0.2">
      <c r="A12" s="222" t="s">
        <v>94</v>
      </c>
      <c r="B12" s="222" t="s">
        <v>95</v>
      </c>
      <c r="C12" s="222" t="s">
        <v>103</v>
      </c>
      <c r="D12" s="222" t="s">
        <v>108</v>
      </c>
      <c r="E12" s="222" t="s">
        <v>109</v>
      </c>
      <c r="F12" s="372"/>
      <c r="G12" s="372"/>
      <c r="H12" s="372">
        <v>1</v>
      </c>
      <c r="I12" s="372"/>
      <c r="J12" s="372"/>
      <c r="K12" s="372"/>
      <c r="L12" s="372"/>
      <c r="M12" s="372"/>
      <c r="N12" s="372">
        <v>1</v>
      </c>
      <c r="O12" s="372"/>
      <c r="P12" s="372"/>
      <c r="Q12" s="372"/>
      <c r="R12" s="373">
        <f t="shared" si="0"/>
        <v>2</v>
      </c>
      <c r="S12" s="222" t="s">
        <v>49</v>
      </c>
      <c r="T12" s="222"/>
      <c r="U12" s="222" t="s">
        <v>110</v>
      </c>
      <c r="V12" s="222"/>
      <c r="W12" s="360" t="s">
        <v>107</v>
      </c>
      <c r="X12" s="360" t="s">
        <v>1439</v>
      </c>
      <c r="Y12" s="360">
        <f t="shared" si="1"/>
        <v>2</v>
      </c>
      <c r="Z12" s="360">
        <v>50</v>
      </c>
      <c r="AA12" s="360">
        <f t="shared" si="2"/>
        <v>100</v>
      </c>
      <c r="AB12" s="360" t="s">
        <v>1440</v>
      </c>
      <c r="AC12" s="497" t="s">
        <v>478</v>
      </c>
      <c r="AD12" s="498"/>
      <c r="AE12" s="251"/>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row>
    <row r="13" spans="1:81" s="45" customFormat="1" ht="89.25" x14ac:dyDescent="0.2">
      <c r="A13" s="222" t="s">
        <v>94</v>
      </c>
      <c r="B13" s="222" t="s">
        <v>95</v>
      </c>
      <c r="C13" s="222" t="s">
        <v>103</v>
      </c>
      <c r="D13" s="222" t="s">
        <v>111</v>
      </c>
      <c r="E13" s="222" t="s">
        <v>112</v>
      </c>
      <c r="F13" s="372"/>
      <c r="G13" s="372"/>
      <c r="H13" s="372">
        <v>1</v>
      </c>
      <c r="I13" s="372"/>
      <c r="J13" s="372"/>
      <c r="K13" s="372">
        <v>1</v>
      </c>
      <c r="L13" s="372"/>
      <c r="M13" s="372"/>
      <c r="N13" s="372">
        <v>1</v>
      </c>
      <c r="O13" s="372"/>
      <c r="P13" s="372"/>
      <c r="Q13" s="372"/>
      <c r="R13" s="373">
        <f t="shared" si="0"/>
        <v>3</v>
      </c>
      <c r="S13" s="222" t="s">
        <v>49</v>
      </c>
      <c r="T13" s="222"/>
      <c r="U13" s="222" t="s">
        <v>113</v>
      </c>
      <c r="V13" s="222"/>
      <c r="W13" s="360" t="s">
        <v>107</v>
      </c>
      <c r="X13" s="360" t="s">
        <v>1439</v>
      </c>
      <c r="Y13" s="360">
        <f t="shared" si="1"/>
        <v>3</v>
      </c>
      <c r="Z13" s="360">
        <v>50</v>
      </c>
      <c r="AA13" s="360">
        <f t="shared" si="2"/>
        <v>150</v>
      </c>
      <c r="AB13" s="360" t="s">
        <v>1441</v>
      </c>
      <c r="AC13" s="497" t="s">
        <v>478</v>
      </c>
      <c r="AD13" s="498"/>
      <c r="AE13" s="251"/>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row>
    <row r="14" spans="1:81" s="45" customFormat="1" ht="89.25" x14ac:dyDescent="0.2">
      <c r="A14" s="222" t="s">
        <v>94</v>
      </c>
      <c r="B14" s="222" t="s">
        <v>95</v>
      </c>
      <c r="C14" s="222" t="s">
        <v>103</v>
      </c>
      <c r="D14" s="222" t="s">
        <v>114</v>
      </c>
      <c r="E14" s="222" t="s">
        <v>115</v>
      </c>
      <c r="F14" s="372"/>
      <c r="G14" s="372"/>
      <c r="H14" s="372">
        <v>1</v>
      </c>
      <c r="I14" s="372"/>
      <c r="J14" s="372"/>
      <c r="K14" s="372">
        <v>1</v>
      </c>
      <c r="L14" s="372"/>
      <c r="M14" s="372"/>
      <c r="N14" s="372">
        <v>1</v>
      </c>
      <c r="O14" s="372"/>
      <c r="P14" s="372"/>
      <c r="Q14" s="372">
        <v>1</v>
      </c>
      <c r="R14" s="373">
        <f t="shared" si="0"/>
        <v>4</v>
      </c>
      <c r="S14" s="222" t="s">
        <v>116</v>
      </c>
      <c r="T14" s="222"/>
      <c r="U14" s="222"/>
      <c r="V14" s="222"/>
      <c r="W14" s="360" t="s">
        <v>107</v>
      </c>
      <c r="X14" s="360" t="s">
        <v>1442</v>
      </c>
      <c r="Y14" s="360">
        <f t="shared" si="1"/>
        <v>4</v>
      </c>
      <c r="Z14" s="360">
        <v>0</v>
      </c>
      <c r="AA14" s="360">
        <f t="shared" si="2"/>
        <v>0</v>
      </c>
      <c r="AB14" s="360">
        <v>0</v>
      </c>
      <c r="AC14" s="497" t="s">
        <v>478</v>
      </c>
      <c r="AD14" s="498"/>
      <c r="AE14" s="251"/>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row>
    <row r="15" spans="1:81" s="45" customFormat="1" ht="89.25" x14ac:dyDescent="0.2">
      <c r="A15" s="222" t="s">
        <v>94</v>
      </c>
      <c r="B15" s="222" t="s">
        <v>95</v>
      </c>
      <c r="C15" s="222" t="s">
        <v>103</v>
      </c>
      <c r="D15" s="222" t="s">
        <v>117</v>
      </c>
      <c r="E15" s="222" t="s">
        <v>118</v>
      </c>
      <c r="F15" s="372"/>
      <c r="G15" s="372"/>
      <c r="H15" s="372">
        <v>1</v>
      </c>
      <c r="I15" s="372"/>
      <c r="J15" s="372"/>
      <c r="K15" s="372">
        <v>1</v>
      </c>
      <c r="L15" s="372"/>
      <c r="M15" s="372"/>
      <c r="N15" s="372">
        <v>1</v>
      </c>
      <c r="O15" s="372"/>
      <c r="P15" s="372"/>
      <c r="Q15" s="372">
        <v>1</v>
      </c>
      <c r="R15" s="373">
        <f t="shared" si="0"/>
        <v>4</v>
      </c>
      <c r="S15" s="222" t="s">
        <v>119</v>
      </c>
      <c r="T15" s="222" t="s">
        <v>106</v>
      </c>
      <c r="U15" s="222"/>
      <c r="V15" s="222"/>
      <c r="W15" s="360" t="s">
        <v>107</v>
      </c>
      <c r="X15" s="360" t="s">
        <v>1439</v>
      </c>
      <c r="Y15" s="360">
        <f t="shared" si="1"/>
        <v>4</v>
      </c>
      <c r="Z15" s="360">
        <v>50</v>
      </c>
      <c r="AA15" s="360">
        <f t="shared" si="2"/>
        <v>200</v>
      </c>
      <c r="AB15" s="360" t="s">
        <v>1443</v>
      </c>
      <c r="AC15" s="497" t="s">
        <v>478</v>
      </c>
      <c r="AD15" s="498"/>
      <c r="AE15" s="251"/>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row>
    <row r="16" spans="1:81" s="45" customFormat="1" ht="89.25" x14ac:dyDescent="0.2">
      <c r="A16" s="222" t="s">
        <v>94</v>
      </c>
      <c r="B16" s="222" t="s">
        <v>95</v>
      </c>
      <c r="C16" s="222" t="s">
        <v>103</v>
      </c>
      <c r="D16" s="222" t="s">
        <v>120</v>
      </c>
      <c r="E16" s="222" t="s">
        <v>121</v>
      </c>
      <c r="F16" s="372"/>
      <c r="G16" s="372"/>
      <c r="H16" s="372"/>
      <c r="I16" s="372"/>
      <c r="J16" s="372"/>
      <c r="K16" s="372">
        <v>1</v>
      </c>
      <c r="L16" s="372"/>
      <c r="M16" s="372"/>
      <c r="N16" s="372"/>
      <c r="O16" s="372"/>
      <c r="P16" s="372">
        <v>1</v>
      </c>
      <c r="Q16" s="372"/>
      <c r="R16" s="373">
        <f t="shared" si="0"/>
        <v>2</v>
      </c>
      <c r="S16" s="222" t="s">
        <v>106</v>
      </c>
      <c r="T16" s="222" t="s">
        <v>49</v>
      </c>
      <c r="U16" s="222" t="s">
        <v>122</v>
      </c>
      <c r="V16" s="222"/>
      <c r="W16" s="360" t="s">
        <v>107</v>
      </c>
      <c r="X16" s="360" t="s">
        <v>1442</v>
      </c>
      <c r="Y16" s="360">
        <f t="shared" si="1"/>
        <v>2</v>
      </c>
      <c r="Z16" s="360">
        <v>0</v>
      </c>
      <c r="AA16" s="360">
        <f t="shared" si="2"/>
        <v>0</v>
      </c>
      <c r="AB16" s="360">
        <v>0</v>
      </c>
      <c r="AC16" s="497" t="s">
        <v>478</v>
      </c>
      <c r="AD16" s="498"/>
      <c r="AE16" s="251"/>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row>
    <row r="17" spans="1:66" s="45" customFormat="1" ht="89.25" x14ac:dyDescent="0.2">
      <c r="A17" s="222" t="s">
        <v>94</v>
      </c>
      <c r="B17" s="222" t="s">
        <v>95</v>
      </c>
      <c r="C17" s="222" t="s">
        <v>103</v>
      </c>
      <c r="D17" s="222" t="s">
        <v>123</v>
      </c>
      <c r="E17" s="222" t="s">
        <v>124</v>
      </c>
      <c r="F17" s="372"/>
      <c r="G17" s="372"/>
      <c r="H17" s="372"/>
      <c r="I17" s="372"/>
      <c r="J17" s="372">
        <v>1</v>
      </c>
      <c r="K17" s="372"/>
      <c r="L17" s="372"/>
      <c r="M17" s="372"/>
      <c r="N17" s="372"/>
      <c r="O17" s="372">
        <v>1</v>
      </c>
      <c r="P17" s="372"/>
      <c r="Q17" s="372"/>
      <c r="R17" s="373">
        <f t="shared" si="0"/>
        <v>2</v>
      </c>
      <c r="S17" s="222" t="s">
        <v>106</v>
      </c>
      <c r="T17" s="222"/>
      <c r="U17" s="222"/>
      <c r="V17" s="222"/>
      <c r="W17" s="360" t="s">
        <v>107</v>
      </c>
      <c r="X17" s="360" t="s">
        <v>1442</v>
      </c>
      <c r="Y17" s="360">
        <f t="shared" si="1"/>
        <v>2</v>
      </c>
      <c r="Z17" s="360">
        <v>0</v>
      </c>
      <c r="AA17" s="360">
        <f t="shared" si="2"/>
        <v>0</v>
      </c>
      <c r="AB17" s="360" t="s">
        <v>1444</v>
      </c>
      <c r="AC17" s="497" t="s">
        <v>478</v>
      </c>
      <c r="AD17" s="498"/>
      <c r="AE17" s="251"/>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row>
    <row r="18" spans="1:66" s="45" customFormat="1" ht="89.25" x14ac:dyDescent="0.2">
      <c r="A18" s="222" t="s">
        <v>94</v>
      </c>
      <c r="B18" s="222" t="s">
        <v>95</v>
      </c>
      <c r="C18" s="222" t="s">
        <v>103</v>
      </c>
      <c r="D18" s="222" t="s">
        <v>125</v>
      </c>
      <c r="E18" s="222" t="s">
        <v>126</v>
      </c>
      <c r="F18" s="372"/>
      <c r="G18" s="372"/>
      <c r="H18" s="372">
        <v>1</v>
      </c>
      <c r="I18" s="372"/>
      <c r="J18" s="372"/>
      <c r="K18" s="372">
        <v>1</v>
      </c>
      <c r="L18" s="372"/>
      <c r="M18" s="372"/>
      <c r="N18" s="372">
        <v>1</v>
      </c>
      <c r="O18" s="372"/>
      <c r="P18" s="372"/>
      <c r="Q18" s="372">
        <v>1</v>
      </c>
      <c r="R18" s="373">
        <f t="shared" si="0"/>
        <v>4</v>
      </c>
      <c r="S18" s="222" t="s">
        <v>99</v>
      </c>
      <c r="T18" s="222" t="s">
        <v>100</v>
      </c>
      <c r="U18" s="222" t="s">
        <v>127</v>
      </c>
      <c r="V18" s="222"/>
      <c r="W18" s="360" t="s">
        <v>107</v>
      </c>
      <c r="X18" s="360" t="s">
        <v>1439</v>
      </c>
      <c r="Y18" s="360">
        <f t="shared" si="1"/>
        <v>4</v>
      </c>
      <c r="Z18" s="360">
        <v>50</v>
      </c>
      <c r="AA18" s="360">
        <f t="shared" si="2"/>
        <v>200</v>
      </c>
      <c r="AB18" s="360" t="s">
        <v>1444</v>
      </c>
      <c r="AC18" s="497" t="s">
        <v>478</v>
      </c>
      <c r="AD18" s="498"/>
      <c r="AE18" s="251"/>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row>
    <row r="19" spans="1:66" s="45" customFormat="1" ht="89.25" x14ac:dyDescent="0.2">
      <c r="A19" s="222" t="s">
        <v>94</v>
      </c>
      <c r="B19" s="222" t="s">
        <v>95</v>
      </c>
      <c r="C19" s="222" t="s">
        <v>103</v>
      </c>
      <c r="D19" s="222" t="s">
        <v>128</v>
      </c>
      <c r="E19" s="222" t="s">
        <v>129</v>
      </c>
      <c r="F19" s="372">
        <v>1</v>
      </c>
      <c r="G19" s="372">
        <v>1</v>
      </c>
      <c r="H19" s="372">
        <v>1</v>
      </c>
      <c r="I19" s="372">
        <v>1</v>
      </c>
      <c r="J19" s="372">
        <v>1</v>
      </c>
      <c r="K19" s="372">
        <v>1</v>
      </c>
      <c r="L19" s="372">
        <v>1</v>
      </c>
      <c r="M19" s="372">
        <v>1</v>
      </c>
      <c r="N19" s="372">
        <v>1</v>
      </c>
      <c r="O19" s="372">
        <v>1</v>
      </c>
      <c r="P19" s="372">
        <v>1</v>
      </c>
      <c r="Q19" s="372">
        <v>1</v>
      </c>
      <c r="R19" s="373">
        <f t="shared" si="0"/>
        <v>12</v>
      </c>
      <c r="S19" s="222" t="s">
        <v>49</v>
      </c>
      <c r="T19" s="222"/>
      <c r="U19" s="222" t="s">
        <v>130</v>
      </c>
      <c r="V19" s="222"/>
      <c r="W19" s="360" t="s">
        <v>107</v>
      </c>
      <c r="X19" s="360" t="s">
        <v>1442</v>
      </c>
      <c r="Y19" s="360">
        <f t="shared" si="1"/>
        <v>12</v>
      </c>
      <c r="Z19" s="360">
        <v>0</v>
      </c>
      <c r="AA19" s="360">
        <f t="shared" si="2"/>
        <v>0</v>
      </c>
      <c r="AB19" s="360">
        <v>0</v>
      </c>
      <c r="AC19" s="497" t="s">
        <v>478</v>
      </c>
      <c r="AD19" s="498"/>
      <c r="AE19" s="251"/>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row>
    <row r="20" spans="1:66" s="45" customFormat="1" ht="89.25" x14ac:dyDescent="0.2">
      <c r="A20" s="222" t="s">
        <v>94</v>
      </c>
      <c r="B20" s="222" t="s">
        <v>95</v>
      </c>
      <c r="C20" s="222" t="s">
        <v>103</v>
      </c>
      <c r="D20" s="222" t="s">
        <v>131</v>
      </c>
      <c r="E20" s="222" t="s">
        <v>132</v>
      </c>
      <c r="F20" s="372"/>
      <c r="G20" s="372"/>
      <c r="H20" s="372"/>
      <c r="I20" s="372">
        <v>1</v>
      </c>
      <c r="J20" s="372"/>
      <c r="K20" s="372"/>
      <c r="L20" s="372"/>
      <c r="M20" s="372">
        <v>1</v>
      </c>
      <c r="N20" s="372"/>
      <c r="O20" s="372"/>
      <c r="P20" s="372"/>
      <c r="Q20" s="372"/>
      <c r="R20" s="373">
        <f t="shared" si="0"/>
        <v>2</v>
      </c>
      <c r="S20" s="222" t="s">
        <v>49</v>
      </c>
      <c r="T20" s="222"/>
      <c r="U20" s="222" t="s">
        <v>110</v>
      </c>
      <c r="V20" s="222"/>
      <c r="W20" s="360" t="s">
        <v>107</v>
      </c>
      <c r="X20" s="360" t="s">
        <v>1439</v>
      </c>
      <c r="Y20" s="360">
        <f t="shared" si="1"/>
        <v>2</v>
      </c>
      <c r="Z20" s="360">
        <v>50</v>
      </c>
      <c r="AA20" s="360">
        <f t="shared" si="2"/>
        <v>100</v>
      </c>
      <c r="AB20" s="360" t="s">
        <v>1445</v>
      </c>
      <c r="AC20" s="497" t="s">
        <v>478</v>
      </c>
      <c r="AD20" s="498"/>
      <c r="AE20" s="251"/>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row>
    <row r="21" spans="1:66" s="45" customFormat="1" ht="102" x14ac:dyDescent="0.2">
      <c r="A21" s="222" t="s">
        <v>94</v>
      </c>
      <c r="B21" s="222" t="s">
        <v>133</v>
      </c>
      <c r="C21" s="221" t="s">
        <v>134</v>
      </c>
      <c r="D21" s="221" t="s">
        <v>135</v>
      </c>
      <c r="E21" s="221" t="s">
        <v>136</v>
      </c>
      <c r="F21" s="374"/>
      <c r="G21" s="374"/>
      <c r="H21" s="374">
        <v>1</v>
      </c>
      <c r="I21" s="374"/>
      <c r="J21" s="374"/>
      <c r="K21" s="374"/>
      <c r="L21" s="374"/>
      <c r="M21" s="374"/>
      <c r="N21" s="374"/>
      <c r="O21" s="374"/>
      <c r="P21" s="374"/>
      <c r="Q21" s="374"/>
      <c r="R21" s="373">
        <f t="shared" si="0"/>
        <v>1</v>
      </c>
      <c r="S21" s="222" t="s">
        <v>119</v>
      </c>
      <c r="T21" s="222"/>
      <c r="U21" s="222"/>
      <c r="V21" s="221" t="s">
        <v>137</v>
      </c>
      <c r="W21" s="360" t="s">
        <v>33</v>
      </c>
      <c r="X21" s="360" t="s">
        <v>1442</v>
      </c>
      <c r="Y21" s="360">
        <f t="shared" si="1"/>
        <v>1</v>
      </c>
      <c r="Z21" s="360">
        <v>0</v>
      </c>
      <c r="AA21" s="360">
        <f t="shared" si="2"/>
        <v>0</v>
      </c>
      <c r="AB21" s="360">
        <v>0</v>
      </c>
      <c r="AC21" s="497" t="s">
        <v>478</v>
      </c>
      <c r="AD21" s="498"/>
      <c r="AE21" s="251"/>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row>
    <row r="22" spans="1:66" s="45" customFormat="1" ht="102" x14ac:dyDescent="0.2">
      <c r="A22" s="222" t="s">
        <v>94</v>
      </c>
      <c r="B22" s="222" t="s">
        <v>133</v>
      </c>
      <c r="C22" s="221" t="s">
        <v>134</v>
      </c>
      <c r="D22" s="221" t="s">
        <v>138</v>
      </c>
      <c r="E22" s="222" t="s">
        <v>139</v>
      </c>
      <c r="F22" s="372"/>
      <c r="G22" s="372"/>
      <c r="H22" s="372">
        <v>1</v>
      </c>
      <c r="I22" s="372"/>
      <c r="J22" s="372"/>
      <c r="K22" s="372">
        <v>1</v>
      </c>
      <c r="L22" s="372"/>
      <c r="M22" s="372"/>
      <c r="N22" s="372">
        <v>1</v>
      </c>
      <c r="O22" s="372"/>
      <c r="P22" s="372"/>
      <c r="Q22" s="372"/>
      <c r="R22" s="373">
        <f t="shared" si="0"/>
        <v>3</v>
      </c>
      <c r="S22" s="222" t="s">
        <v>99</v>
      </c>
      <c r="T22" s="222" t="s">
        <v>100</v>
      </c>
      <c r="U22" s="222"/>
      <c r="V22" s="222"/>
      <c r="W22" s="360" t="s">
        <v>33</v>
      </c>
      <c r="X22" s="360" t="s">
        <v>1439</v>
      </c>
      <c r="Y22" s="360">
        <f t="shared" si="1"/>
        <v>3</v>
      </c>
      <c r="Z22" s="360">
        <v>50</v>
      </c>
      <c r="AA22" s="360">
        <f t="shared" si="2"/>
        <v>150</v>
      </c>
      <c r="AB22" s="360" t="s">
        <v>1444</v>
      </c>
      <c r="AC22" s="497" t="s">
        <v>478</v>
      </c>
      <c r="AD22" s="498"/>
      <c r="AE22" s="251"/>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row>
    <row r="23" spans="1:66" s="45" customFormat="1" ht="102" x14ac:dyDescent="0.2">
      <c r="A23" s="222" t="s">
        <v>94</v>
      </c>
      <c r="B23" s="222" t="s">
        <v>133</v>
      </c>
      <c r="C23" s="221" t="s">
        <v>134</v>
      </c>
      <c r="D23" s="221" t="s">
        <v>140</v>
      </c>
      <c r="E23" s="221" t="s">
        <v>141</v>
      </c>
      <c r="F23" s="374"/>
      <c r="G23" s="374"/>
      <c r="H23" s="374"/>
      <c r="I23" s="374"/>
      <c r="J23" s="374"/>
      <c r="K23" s="374"/>
      <c r="L23" s="374"/>
      <c r="M23" s="374"/>
      <c r="N23" s="374"/>
      <c r="O23" s="374">
        <v>1</v>
      </c>
      <c r="P23" s="374"/>
      <c r="Q23" s="374"/>
      <c r="R23" s="373">
        <f t="shared" si="0"/>
        <v>1</v>
      </c>
      <c r="S23" s="222" t="s">
        <v>116</v>
      </c>
      <c r="T23" s="222" t="s">
        <v>99</v>
      </c>
      <c r="U23" s="222" t="s">
        <v>101</v>
      </c>
      <c r="V23" s="221"/>
      <c r="W23" s="360" t="s">
        <v>33</v>
      </c>
      <c r="X23" s="360" t="s">
        <v>1442</v>
      </c>
      <c r="Y23" s="360">
        <f t="shared" si="1"/>
        <v>1</v>
      </c>
      <c r="Z23" s="360">
        <v>0</v>
      </c>
      <c r="AA23" s="360">
        <f t="shared" si="2"/>
        <v>0</v>
      </c>
      <c r="AB23" s="360">
        <v>0</v>
      </c>
      <c r="AC23" s="497" t="s">
        <v>478</v>
      </c>
      <c r="AD23" s="498"/>
      <c r="AE23" s="251"/>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row>
    <row r="24" spans="1:66" s="45" customFormat="1" ht="102" x14ac:dyDescent="0.2">
      <c r="A24" s="222" t="s">
        <v>94</v>
      </c>
      <c r="B24" s="222" t="s">
        <v>133</v>
      </c>
      <c r="C24" s="221" t="s">
        <v>134</v>
      </c>
      <c r="D24" s="221" t="s">
        <v>142</v>
      </c>
      <c r="E24" s="222" t="s">
        <v>143</v>
      </c>
      <c r="F24" s="372"/>
      <c r="G24" s="372"/>
      <c r="H24" s="372"/>
      <c r="I24" s="372"/>
      <c r="J24" s="372"/>
      <c r="K24" s="372"/>
      <c r="L24" s="372"/>
      <c r="M24" s="372"/>
      <c r="N24" s="372"/>
      <c r="O24" s="372"/>
      <c r="P24" s="372"/>
      <c r="Q24" s="372">
        <v>1</v>
      </c>
      <c r="R24" s="373">
        <f t="shared" si="0"/>
        <v>1</v>
      </c>
      <c r="S24" s="222" t="s">
        <v>99</v>
      </c>
      <c r="T24" s="222" t="s">
        <v>100</v>
      </c>
      <c r="U24" s="222"/>
      <c r="V24" s="222"/>
      <c r="W24" s="360" t="s">
        <v>33</v>
      </c>
      <c r="X24" s="360" t="s">
        <v>1439</v>
      </c>
      <c r="Y24" s="360">
        <f t="shared" si="1"/>
        <v>1</v>
      </c>
      <c r="Z24" s="360">
        <v>50</v>
      </c>
      <c r="AA24" s="360">
        <f t="shared" si="2"/>
        <v>50</v>
      </c>
      <c r="AB24" s="360" t="s">
        <v>1446</v>
      </c>
      <c r="AC24" s="497" t="s">
        <v>478</v>
      </c>
      <c r="AD24" s="498"/>
      <c r="AE24" s="251"/>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row>
    <row r="25" spans="1:66" s="45" customFormat="1" ht="102" x14ac:dyDescent="0.2">
      <c r="A25" s="222" t="s">
        <v>94</v>
      </c>
      <c r="B25" s="222" t="s">
        <v>133</v>
      </c>
      <c r="C25" s="221" t="s">
        <v>134</v>
      </c>
      <c r="D25" s="221" t="s">
        <v>144</v>
      </c>
      <c r="E25" s="221" t="s">
        <v>145</v>
      </c>
      <c r="F25" s="374"/>
      <c r="G25" s="374"/>
      <c r="H25" s="374">
        <v>1</v>
      </c>
      <c r="I25" s="374"/>
      <c r="J25" s="374"/>
      <c r="K25" s="374"/>
      <c r="L25" s="374"/>
      <c r="M25" s="374"/>
      <c r="N25" s="374"/>
      <c r="O25" s="374"/>
      <c r="P25" s="374"/>
      <c r="Q25" s="374"/>
      <c r="R25" s="373">
        <f t="shared" si="0"/>
        <v>1</v>
      </c>
      <c r="S25" s="222" t="s">
        <v>99</v>
      </c>
      <c r="T25" s="222" t="s">
        <v>100</v>
      </c>
      <c r="U25" s="222"/>
      <c r="V25" s="221"/>
      <c r="W25" s="360" t="s">
        <v>33</v>
      </c>
      <c r="X25" s="360" t="s">
        <v>1442</v>
      </c>
      <c r="Y25" s="360">
        <f t="shared" si="1"/>
        <v>1</v>
      </c>
      <c r="Z25" s="360">
        <v>0</v>
      </c>
      <c r="AA25" s="360">
        <f t="shared" si="2"/>
        <v>0</v>
      </c>
      <c r="AB25" s="360">
        <v>0</v>
      </c>
      <c r="AC25" s="497" t="s">
        <v>478</v>
      </c>
      <c r="AD25" s="498"/>
      <c r="AE25" s="251"/>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row>
    <row r="26" spans="1:66" s="45" customFormat="1" ht="102" x14ac:dyDescent="0.2">
      <c r="A26" s="222" t="s">
        <v>94</v>
      </c>
      <c r="B26" s="222" t="s">
        <v>133</v>
      </c>
      <c r="C26" s="221" t="s">
        <v>134</v>
      </c>
      <c r="D26" s="221" t="s">
        <v>146</v>
      </c>
      <c r="E26" s="222" t="s">
        <v>147</v>
      </c>
      <c r="F26" s="372"/>
      <c r="G26" s="372"/>
      <c r="H26" s="372"/>
      <c r="I26" s="372"/>
      <c r="J26" s="372">
        <v>1</v>
      </c>
      <c r="K26" s="372"/>
      <c r="L26" s="372"/>
      <c r="M26" s="372"/>
      <c r="N26" s="372"/>
      <c r="O26" s="372"/>
      <c r="P26" s="372"/>
      <c r="Q26" s="372"/>
      <c r="R26" s="373">
        <f t="shared" si="0"/>
        <v>1</v>
      </c>
      <c r="S26" s="222" t="s">
        <v>99</v>
      </c>
      <c r="T26" s="222" t="s">
        <v>100</v>
      </c>
      <c r="U26" s="222"/>
      <c r="V26" s="222"/>
      <c r="W26" s="360" t="s">
        <v>33</v>
      </c>
      <c r="X26" s="360" t="s">
        <v>1439</v>
      </c>
      <c r="Y26" s="360">
        <f t="shared" si="1"/>
        <v>1</v>
      </c>
      <c r="Z26" s="360">
        <v>50</v>
      </c>
      <c r="AA26" s="360">
        <f t="shared" si="2"/>
        <v>50</v>
      </c>
      <c r="AB26" s="360" t="s">
        <v>1444</v>
      </c>
      <c r="AC26" s="497" t="s">
        <v>478</v>
      </c>
      <c r="AD26" s="498"/>
      <c r="AE26" s="251"/>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row>
    <row r="27" spans="1:66" s="45" customFormat="1" ht="102" x14ac:dyDescent="0.2">
      <c r="A27" s="396" t="s">
        <v>94</v>
      </c>
      <c r="B27" s="396" t="s">
        <v>133</v>
      </c>
      <c r="C27" s="397" t="s">
        <v>148</v>
      </c>
      <c r="D27" s="397" t="s">
        <v>149</v>
      </c>
      <c r="E27" s="398" t="s">
        <v>150</v>
      </c>
      <c r="F27" s="399">
        <v>1</v>
      </c>
      <c r="G27" s="399">
        <v>1</v>
      </c>
      <c r="H27" s="399">
        <v>1</v>
      </c>
      <c r="I27" s="399">
        <v>1</v>
      </c>
      <c r="J27" s="399">
        <v>1</v>
      </c>
      <c r="K27" s="399">
        <v>1</v>
      </c>
      <c r="L27" s="399">
        <v>1</v>
      </c>
      <c r="M27" s="399">
        <v>1</v>
      </c>
      <c r="N27" s="399">
        <v>1</v>
      </c>
      <c r="O27" s="399">
        <v>1</v>
      </c>
      <c r="P27" s="399">
        <v>1</v>
      </c>
      <c r="Q27" s="399">
        <v>1</v>
      </c>
      <c r="R27" s="400">
        <v>12</v>
      </c>
      <c r="S27" s="396" t="s">
        <v>106</v>
      </c>
      <c r="T27" s="401"/>
      <c r="U27" s="401"/>
      <c r="V27" s="401"/>
      <c r="W27" s="402" t="s">
        <v>151</v>
      </c>
      <c r="X27" s="360" t="s">
        <v>1439</v>
      </c>
      <c r="Y27" s="360">
        <f t="shared" si="1"/>
        <v>12</v>
      </c>
      <c r="Z27" s="360">
        <v>50</v>
      </c>
      <c r="AA27" s="360">
        <f t="shared" si="2"/>
        <v>600</v>
      </c>
      <c r="AB27" s="360" t="s">
        <v>1444</v>
      </c>
      <c r="AC27" s="497" t="s">
        <v>478</v>
      </c>
      <c r="AD27" s="498"/>
      <c r="AE27" s="251"/>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row>
    <row r="28" spans="1:66" s="45" customFormat="1" ht="102" x14ac:dyDescent="0.2">
      <c r="A28" s="396" t="s">
        <v>94</v>
      </c>
      <c r="B28" s="396" t="s">
        <v>133</v>
      </c>
      <c r="C28" s="397" t="s">
        <v>148</v>
      </c>
      <c r="D28" s="397" t="s">
        <v>152</v>
      </c>
      <c r="E28" s="398" t="s">
        <v>153</v>
      </c>
      <c r="F28" s="399"/>
      <c r="G28" s="399"/>
      <c r="H28" s="399"/>
      <c r="I28" s="399"/>
      <c r="J28" s="399"/>
      <c r="K28" s="399">
        <v>1</v>
      </c>
      <c r="L28" s="399"/>
      <c r="M28" s="399"/>
      <c r="N28" s="399"/>
      <c r="O28" s="399"/>
      <c r="P28" s="399"/>
      <c r="Q28" s="399">
        <v>1</v>
      </c>
      <c r="R28" s="400">
        <v>2</v>
      </c>
      <c r="S28" s="396" t="s">
        <v>119</v>
      </c>
      <c r="T28" s="401"/>
      <c r="U28" s="401"/>
      <c r="V28" s="401"/>
      <c r="W28" s="402" t="s">
        <v>151</v>
      </c>
      <c r="X28" s="360" t="s">
        <v>1439</v>
      </c>
      <c r="Y28" s="360">
        <f t="shared" si="1"/>
        <v>2</v>
      </c>
      <c r="Z28" s="360">
        <v>50</v>
      </c>
      <c r="AA28" s="360">
        <f t="shared" si="2"/>
        <v>100</v>
      </c>
      <c r="AB28" s="360" t="s">
        <v>1444</v>
      </c>
      <c r="AC28" s="497" t="s">
        <v>478</v>
      </c>
      <c r="AD28" s="498"/>
      <c r="AE28" s="251"/>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row>
    <row r="29" spans="1:66" s="45" customFormat="1" ht="102" x14ac:dyDescent="0.2">
      <c r="A29" s="396" t="s">
        <v>94</v>
      </c>
      <c r="B29" s="396" t="s">
        <v>133</v>
      </c>
      <c r="C29" s="397" t="s">
        <v>148</v>
      </c>
      <c r="D29" s="397" t="s">
        <v>154</v>
      </c>
      <c r="E29" s="398" t="s">
        <v>155</v>
      </c>
      <c r="F29" s="399"/>
      <c r="G29" s="399"/>
      <c r="H29" s="399"/>
      <c r="I29" s="399"/>
      <c r="J29" s="399"/>
      <c r="K29" s="399"/>
      <c r="L29" s="399">
        <v>1</v>
      </c>
      <c r="M29" s="399"/>
      <c r="N29" s="399"/>
      <c r="O29" s="399"/>
      <c r="P29" s="399"/>
      <c r="Q29" s="399">
        <v>1</v>
      </c>
      <c r="R29" s="400">
        <v>2</v>
      </c>
      <c r="S29" s="396" t="s">
        <v>119</v>
      </c>
      <c r="T29" s="401" t="s">
        <v>106</v>
      </c>
      <c r="U29" s="401"/>
      <c r="V29" s="401"/>
      <c r="W29" s="402" t="s">
        <v>151</v>
      </c>
      <c r="X29" s="360" t="s">
        <v>1439</v>
      </c>
      <c r="Y29" s="360">
        <f t="shared" si="1"/>
        <v>2</v>
      </c>
      <c r="Z29" s="360">
        <v>50</v>
      </c>
      <c r="AA29" s="360">
        <f t="shared" si="2"/>
        <v>100</v>
      </c>
      <c r="AB29" s="360" t="s">
        <v>1444</v>
      </c>
      <c r="AC29" s="497" t="s">
        <v>478</v>
      </c>
      <c r="AD29" s="498"/>
      <c r="AE29" s="251"/>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row>
    <row r="30" spans="1:66" s="45" customFormat="1" ht="102" x14ac:dyDescent="0.2">
      <c r="A30" s="396" t="s">
        <v>94</v>
      </c>
      <c r="B30" s="396" t="s">
        <v>133</v>
      </c>
      <c r="C30" s="397" t="s">
        <v>148</v>
      </c>
      <c r="D30" s="397" t="s">
        <v>156</v>
      </c>
      <c r="E30" s="398" t="s">
        <v>157</v>
      </c>
      <c r="F30" s="399"/>
      <c r="G30" s="399"/>
      <c r="H30" s="399"/>
      <c r="I30" s="399"/>
      <c r="J30" s="399"/>
      <c r="K30" s="399"/>
      <c r="L30" s="399">
        <v>1</v>
      </c>
      <c r="M30" s="399"/>
      <c r="N30" s="399"/>
      <c r="O30" s="399"/>
      <c r="P30" s="399"/>
      <c r="Q30" s="399"/>
      <c r="R30" s="400">
        <v>1</v>
      </c>
      <c r="S30" s="396"/>
      <c r="T30" s="401"/>
      <c r="U30" s="401" t="s">
        <v>158</v>
      </c>
      <c r="V30" s="401"/>
      <c r="W30" s="402" t="s">
        <v>151</v>
      </c>
      <c r="X30" s="360" t="s">
        <v>1439</v>
      </c>
      <c r="Y30" s="360">
        <f t="shared" si="1"/>
        <v>1</v>
      </c>
      <c r="Z30" s="360">
        <v>50</v>
      </c>
      <c r="AA30" s="360">
        <f t="shared" si="2"/>
        <v>50</v>
      </c>
      <c r="AB30" s="360" t="s">
        <v>1444</v>
      </c>
      <c r="AC30" s="497" t="s">
        <v>478</v>
      </c>
      <c r="AD30" s="498"/>
      <c r="AE30" s="251"/>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row>
    <row r="31" spans="1:66" s="45" customFormat="1" ht="102" x14ac:dyDescent="0.2">
      <c r="A31" s="396" t="s">
        <v>94</v>
      </c>
      <c r="B31" s="396" t="s">
        <v>133</v>
      </c>
      <c r="C31" s="397" t="s">
        <v>148</v>
      </c>
      <c r="D31" s="397" t="s">
        <v>156</v>
      </c>
      <c r="E31" s="398" t="s">
        <v>157</v>
      </c>
      <c r="F31" s="399"/>
      <c r="G31" s="399"/>
      <c r="H31" s="399"/>
      <c r="I31" s="399"/>
      <c r="J31" s="399"/>
      <c r="K31" s="399"/>
      <c r="L31" s="399">
        <v>1</v>
      </c>
      <c r="M31" s="399"/>
      <c r="N31" s="399"/>
      <c r="O31" s="399"/>
      <c r="P31" s="399"/>
      <c r="Q31" s="399"/>
      <c r="R31" s="400">
        <v>1</v>
      </c>
      <c r="S31" s="396"/>
      <c r="T31" s="401"/>
      <c r="U31" s="401" t="s">
        <v>158</v>
      </c>
      <c r="V31" s="401"/>
      <c r="W31" s="402" t="s">
        <v>151</v>
      </c>
      <c r="X31" s="360" t="s">
        <v>1447</v>
      </c>
      <c r="Y31" s="360">
        <f t="shared" si="1"/>
        <v>1</v>
      </c>
      <c r="Z31" s="360">
        <v>100</v>
      </c>
      <c r="AA31" s="360">
        <f t="shared" si="2"/>
        <v>100</v>
      </c>
      <c r="AB31" s="360" t="s">
        <v>1444</v>
      </c>
      <c r="AC31" s="497" t="s">
        <v>478</v>
      </c>
      <c r="AD31" s="498"/>
      <c r="AE31" s="251"/>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row>
    <row r="32" spans="1:66" s="45" customFormat="1" ht="102" x14ac:dyDescent="0.2">
      <c r="A32" s="396" t="s">
        <v>94</v>
      </c>
      <c r="B32" s="396" t="s">
        <v>133</v>
      </c>
      <c r="C32" s="397" t="s">
        <v>148</v>
      </c>
      <c r="D32" s="397" t="s">
        <v>159</v>
      </c>
      <c r="E32" s="398" t="s">
        <v>160</v>
      </c>
      <c r="F32" s="399"/>
      <c r="G32" s="399"/>
      <c r="H32" s="399"/>
      <c r="I32" s="399">
        <v>1</v>
      </c>
      <c r="J32" s="399"/>
      <c r="K32" s="399"/>
      <c r="L32" s="399">
        <v>1</v>
      </c>
      <c r="M32" s="399"/>
      <c r="N32" s="399">
        <v>1</v>
      </c>
      <c r="O32" s="399"/>
      <c r="P32" s="399"/>
      <c r="Q32" s="399">
        <v>1</v>
      </c>
      <c r="R32" s="400">
        <v>4</v>
      </c>
      <c r="S32" s="396"/>
      <c r="T32" s="401"/>
      <c r="U32" s="401"/>
      <c r="V32" s="401" t="s">
        <v>161</v>
      </c>
      <c r="W32" s="402" t="s">
        <v>151</v>
      </c>
      <c r="X32" s="360" t="s">
        <v>1442</v>
      </c>
      <c r="Y32" s="360">
        <f t="shared" si="1"/>
        <v>4</v>
      </c>
      <c r="Z32" s="360">
        <v>0</v>
      </c>
      <c r="AA32" s="360">
        <f t="shared" si="2"/>
        <v>0</v>
      </c>
      <c r="AB32" s="360">
        <v>0</v>
      </c>
      <c r="AC32" s="497" t="s">
        <v>478</v>
      </c>
      <c r="AD32" s="498"/>
      <c r="AE32" s="251"/>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row>
    <row r="33" spans="1:66" s="45" customFormat="1" ht="102" x14ac:dyDescent="0.2">
      <c r="A33" s="396" t="s">
        <v>94</v>
      </c>
      <c r="B33" s="396" t="s">
        <v>133</v>
      </c>
      <c r="C33" s="397" t="s">
        <v>148</v>
      </c>
      <c r="D33" s="397" t="s">
        <v>159</v>
      </c>
      <c r="E33" s="398" t="s">
        <v>160</v>
      </c>
      <c r="F33" s="399"/>
      <c r="G33" s="399"/>
      <c r="H33" s="399"/>
      <c r="I33" s="399">
        <v>1</v>
      </c>
      <c r="J33" s="399"/>
      <c r="K33" s="399"/>
      <c r="L33" s="399">
        <v>1</v>
      </c>
      <c r="M33" s="399"/>
      <c r="N33" s="399">
        <v>1</v>
      </c>
      <c r="O33" s="399"/>
      <c r="P33" s="399"/>
      <c r="Q33" s="399">
        <v>1</v>
      </c>
      <c r="R33" s="400">
        <v>4</v>
      </c>
      <c r="S33" s="396"/>
      <c r="T33" s="401"/>
      <c r="U33" s="401"/>
      <c r="V33" s="401" t="s">
        <v>161</v>
      </c>
      <c r="W33" s="402" t="s">
        <v>151</v>
      </c>
      <c r="X33" s="360" t="s">
        <v>1439</v>
      </c>
      <c r="Y33" s="360">
        <f t="shared" si="1"/>
        <v>4</v>
      </c>
      <c r="Z33" s="360">
        <v>200</v>
      </c>
      <c r="AA33" s="360">
        <f t="shared" si="2"/>
        <v>800</v>
      </c>
      <c r="AB33" s="360" t="s">
        <v>1444</v>
      </c>
      <c r="AC33" s="497" t="s">
        <v>478</v>
      </c>
      <c r="AD33" s="498"/>
      <c r="AE33" s="251"/>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row>
    <row r="34" spans="1:66" s="45" customFormat="1" ht="114.75" x14ac:dyDescent="0.2">
      <c r="A34" s="222" t="s">
        <v>94</v>
      </c>
      <c r="B34" s="222" t="s">
        <v>162</v>
      </c>
      <c r="C34" s="221" t="s">
        <v>163</v>
      </c>
      <c r="D34" s="221" t="s">
        <v>164</v>
      </c>
      <c r="E34" s="222" t="s">
        <v>165</v>
      </c>
      <c r="F34" s="372"/>
      <c r="G34" s="372">
        <v>1</v>
      </c>
      <c r="H34" s="372"/>
      <c r="I34" s="372"/>
      <c r="J34" s="372">
        <v>1</v>
      </c>
      <c r="K34" s="372"/>
      <c r="L34" s="372"/>
      <c r="M34" s="372">
        <v>1</v>
      </c>
      <c r="N34" s="372"/>
      <c r="O34" s="372"/>
      <c r="P34" s="372">
        <v>1</v>
      </c>
      <c r="Q34" s="372"/>
      <c r="R34" s="373">
        <f t="shared" ref="R34:R64" si="3">SUM(F34:Q34)</f>
        <v>4</v>
      </c>
      <c r="S34" s="222" t="s">
        <v>116</v>
      </c>
      <c r="T34" s="222"/>
      <c r="U34" s="222"/>
      <c r="V34" s="222"/>
      <c r="W34" s="361" t="s">
        <v>166</v>
      </c>
      <c r="X34" s="360" t="s">
        <v>1448</v>
      </c>
      <c r="Y34" s="360">
        <f t="shared" si="1"/>
        <v>4</v>
      </c>
      <c r="Z34" s="360">
        <v>5000</v>
      </c>
      <c r="AA34" s="360">
        <f t="shared" si="2"/>
        <v>20000</v>
      </c>
      <c r="AB34" s="360" t="s">
        <v>1444</v>
      </c>
      <c r="AC34" s="497" t="s">
        <v>478</v>
      </c>
      <c r="AD34" s="498"/>
      <c r="AE34" s="251"/>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row>
    <row r="35" spans="1:66" s="45" customFormat="1" ht="76.5" x14ac:dyDescent="0.2">
      <c r="A35" s="222" t="s">
        <v>94</v>
      </c>
      <c r="B35" s="222" t="s">
        <v>167</v>
      </c>
      <c r="C35" s="222" t="s">
        <v>168</v>
      </c>
      <c r="D35" s="222" t="s">
        <v>169</v>
      </c>
      <c r="E35" s="222" t="s">
        <v>170</v>
      </c>
      <c r="F35" s="372">
        <v>1</v>
      </c>
      <c r="G35" s="372">
        <v>1</v>
      </c>
      <c r="H35" s="372">
        <v>1</v>
      </c>
      <c r="I35" s="372">
        <v>1</v>
      </c>
      <c r="J35" s="372">
        <v>1</v>
      </c>
      <c r="K35" s="372">
        <v>1</v>
      </c>
      <c r="L35" s="372">
        <v>1</v>
      </c>
      <c r="M35" s="372">
        <v>1</v>
      </c>
      <c r="N35" s="372">
        <v>1</v>
      </c>
      <c r="O35" s="372">
        <v>1</v>
      </c>
      <c r="P35" s="372">
        <v>1</v>
      </c>
      <c r="Q35" s="372">
        <v>1</v>
      </c>
      <c r="R35" s="373">
        <f t="shared" si="3"/>
        <v>12</v>
      </c>
      <c r="S35" s="222" t="s">
        <v>116</v>
      </c>
      <c r="T35" s="222"/>
      <c r="U35" s="222"/>
      <c r="V35" s="222"/>
      <c r="W35" s="360" t="s">
        <v>171</v>
      </c>
      <c r="X35" s="360" t="s">
        <v>1448</v>
      </c>
      <c r="Y35" s="360">
        <f t="shared" si="1"/>
        <v>12</v>
      </c>
      <c r="Z35" s="360">
        <v>10000</v>
      </c>
      <c r="AA35" s="360">
        <f t="shared" si="2"/>
        <v>120000</v>
      </c>
      <c r="AB35" s="360" t="s">
        <v>1444</v>
      </c>
      <c r="AC35" s="497" t="s">
        <v>478</v>
      </c>
      <c r="AD35" s="498"/>
      <c r="AE35" s="251"/>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row>
    <row r="36" spans="1:66" s="45" customFormat="1" ht="102" x14ac:dyDescent="0.2">
      <c r="A36" s="222" t="s">
        <v>94</v>
      </c>
      <c r="B36" s="222" t="s">
        <v>172</v>
      </c>
      <c r="C36" s="222" t="s">
        <v>173</v>
      </c>
      <c r="D36" s="222" t="s">
        <v>174</v>
      </c>
      <c r="E36" s="222" t="s">
        <v>175</v>
      </c>
      <c r="F36" s="372"/>
      <c r="G36" s="372"/>
      <c r="H36" s="372">
        <v>1</v>
      </c>
      <c r="I36" s="372"/>
      <c r="J36" s="372"/>
      <c r="K36" s="372">
        <v>1</v>
      </c>
      <c r="L36" s="372"/>
      <c r="M36" s="372"/>
      <c r="N36" s="372">
        <v>1</v>
      </c>
      <c r="O36" s="372"/>
      <c r="P36" s="372"/>
      <c r="Q36" s="372">
        <v>1</v>
      </c>
      <c r="R36" s="373">
        <f t="shared" si="3"/>
        <v>4</v>
      </c>
      <c r="S36" s="222" t="s">
        <v>99</v>
      </c>
      <c r="T36" s="222" t="s">
        <v>100</v>
      </c>
      <c r="U36" s="222"/>
      <c r="V36" s="222"/>
      <c r="W36" s="360" t="s">
        <v>176</v>
      </c>
      <c r="X36" s="360" t="s">
        <v>1447</v>
      </c>
      <c r="Y36" s="360">
        <f t="shared" si="1"/>
        <v>4</v>
      </c>
      <c r="Z36" s="360">
        <v>100</v>
      </c>
      <c r="AA36" s="360">
        <f t="shared" si="2"/>
        <v>400</v>
      </c>
      <c r="AB36" s="360" t="s">
        <v>1444</v>
      </c>
      <c r="AC36" s="497" t="s">
        <v>478</v>
      </c>
      <c r="AD36" s="498"/>
      <c r="AE36" s="251"/>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row>
    <row r="37" spans="1:66" s="45" customFormat="1" ht="102" x14ac:dyDescent="0.2">
      <c r="A37" s="222" t="s">
        <v>94</v>
      </c>
      <c r="B37" s="222" t="s">
        <v>172</v>
      </c>
      <c r="C37" s="222" t="s">
        <v>173</v>
      </c>
      <c r="D37" s="222" t="s">
        <v>177</v>
      </c>
      <c r="E37" s="222" t="s">
        <v>178</v>
      </c>
      <c r="F37" s="372"/>
      <c r="G37" s="372"/>
      <c r="H37" s="372"/>
      <c r="I37" s="372"/>
      <c r="J37" s="372">
        <v>1</v>
      </c>
      <c r="K37" s="372"/>
      <c r="L37" s="372"/>
      <c r="M37" s="372"/>
      <c r="N37" s="372"/>
      <c r="O37" s="372"/>
      <c r="P37" s="372"/>
      <c r="Q37" s="372"/>
      <c r="R37" s="373">
        <f t="shared" si="3"/>
        <v>1</v>
      </c>
      <c r="S37" s="222" t="s">
        <v>116</v>
      </c>
      <c r="T37" s="222" t="s">
        <v>49</v>
      </c>
      <c r="U37" s="222" t="s">
        <v>179</v>
      </c>
      <c r="V37" s="222" t="s">
        <v>180</v>
      </c>
      <c r="W37" s="360" t="s">
        <v>176</v>
      </c>
      <c r="X37" s="360" t="s">
        <v>1447</v>
      </c>
      <c r="Y37" s="360">
        <f t="shared" si="1"/>
        <v>1</v>
      </c>
      <c r="Z37" s="360">
        <v>100</v>
      </c>
      <c r="AA37" s="360">
        <f t="shared" si="2"/>
        <v>100</v>
      </c>
      <c r="AB37" s="360" t="s">
        <v>1444</v>
      </c>
      <c r="AC37" s="497" t="s">
        <v>478</v>
      </c>
      <c r="AD37" s="498"/>
      <c r="AE37" s="251"/>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row>
    <row r="38" spans="1:66" s="45" customFormat="1" ht="51" x14ac:dyDescent="0.2">
      <c r="A38" s="222" t="s">
        <v>181</v>
      </c>
      <c r="B38" s="222" t="s">
        <v>182</v>
      </c>
      <c r="C38" s="221" t="s">
        <v>183</v>
      </c>
      <c r="D38" s="221" t="s">
        <v>184</v>
      </c>
      <c r="E38" s="221" t="s">
        <v>185</v>
      </c>
      <c r="F38" s="374"/>
      <c r="G38" s="374"/>
      <c r="H38" s="374"/>
      <c r="I38" s="374">
        <v>1</v>
      </c>
      <c r="J38" s="374"/>
      <c r="K38" s="374"/>
      <c r="L38" s="374"/>
      <c r="M38" s="374"/>
      <c r="N38" s="374"/>
      <c r="O38" s="374"/>
      <c r="P38" s="374"/>
      <c r="Q38" s="374"/>
      <c r="R38" s="373">
        <f t="shared" si="3"/>
        <v>1</v>
      </c>
      <c r="S38" s="222" t="s">
        <v>116</v>
      </c>
      <c r="T38" s="222"/>
      <c r="U38" s="222"/>
      <c r="V38" s="221"/>
      <c r="W38" s="361" t="s">
        <v>151</v>
      </c>
      <c r="X38" s="360" t="s">
        <v>1447</v>
      </c>
      <c r="Y38" s="360">
        <f t="shared" si="1"/>
        <v>1</v>
      </c>
      <c r="Z38" s="360">
        <v>100</v>
      </c>
      <c r="AA38" s="360">
        <f t="shared" si="2"/>
        <v>100</v>
      </c>
      <c r="AB38" s="360" t="s">
        <v>1444</v>
      </c>
      <c r="AC38" s="497" t="s">
        <v>478</v>
      </c>
      <c r="AD38" s="498"/>
      <c r="AE38" s="251"/>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row>
    <row r="39" spans="1:66" s="45" customFormat="1" ht="51" x14ac:dyDescent="0.2">
      <c r="A39" s="222" t="s">
        <v>181</v>
      </c>
      <c r="B39" s="222" t="s">
        <v>182</v>
      </c>
      <c r="C39" s="221" t="s">
        <v>183</v>
      </c>
      <c r="D39" s="221" t="s">
        <v>186</v>
      </c>
      <c r="E39" s="222" t="s">
        <v>187</v>
      </c>
      <c r="F39" s="372"/>
      <c r="G39" s="372"/>
      <c r="H39" s="372"/>
      <c r="I39" s="372"/>
      <c r="J39" s="372">
        <v>1</v>
      </c>
      <c r="K39" s="372"/>
      <c r="L39" s="372"/>
      <c r="M39" s="372"/>
      <c r="N39" s="372"/>
      <c r="O39" s="372"/>
      <c r="P39" s="372">
        <v>1</v>
      </c>
      <c r="Q39" s="372"/>
      <c r="R39" s="373">
        <f t="shared" si="3"/>
        <v>2</v>
      </c>
      <c r="S39" s="222" t="s">
        <v>119</v>
      </c>
      <c r="T39" s="222"/>
      <c r="U39" s="222"/>
      <c r="V39" s="222"/>
      <c r="W39" s="361" t="s">
        <v>151</v>
      </c>
      <c r="X39" s="360" t="s">
        <v>1447</v>
      </c>
      <c r="Y39" s="360">
        <f t="shared" si="1"/>
        <v>2</v>
      </c>
      <c r="Z39" s="360">
        <v>300</v>
      </c>
      <c r="AA39" s="360">
        <f t="shared" si="2"/>
        <v>600</v>
      </c>
      <c r="AB39" s="360" t="s">
        <v>1444</v>
      </c>
      <c r="AC39" s="497" t="s">
        <v>478</v>
      </c>
      <c r="AD39" s="498"/>
      <c r="AE39" s="251"/>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row>
    <row r="40" spans="1:66" s="45" customFormat="1" ht="51" x14ac:dyDescent="0.2">
      <c r="A40" s="222" t="s">
        <v>181</v>
      </c>
      <c r="B40" s="222" t="s">
        <v>182</v>
      </c>
      <c r="C40" s="221" t="s">
        <v>183</v>
      </c>
      <c r="D40" s="221" t="s">
        <v>188</v>
      </c>
      <c r="E40" s="221" t="s">
        <v>189</v>
      </c>
      <c r="F40" s="374"/>
      <c r="G40" s="374"/>
      <c r="H40" s="374"/>
      <c r="I40" s="374"/>
      <c r="J40" s="374"/>
      <c r="K40" s="374">
        <v>1</v>
      </c>
      <c r="L40" s="374"/>
      <c r="M40" s="374"/>
      <c r="N40" s="374"/>
      <c r="O40" s="374"/>
      <c r="P40" s="374"/>
      <c r="Q40" s="374">
        <v>1</v>
      </c>
      <c r="R40" s="373">
        <f t="shared" si="3"/>
        <v>2</v>
      </c>
      <c r="S40" s="222" t="s">
        <v>106</v>
      </c>
      <c r="T40" s="222" t="s">
        <v>119</v>
      </c>
      <c r="U40" s="222"/>
      <c r="V40" s="221"/>
      <c r="W40" s="361" t="s">
        <v>151</v>
      </c>
      <c r="X40" s="360" t="s">
        <v>1447</v>
      </c>
      <c r="Y40" s="360">
        <f t="shared" si="1"/>
        <v>2</v>
      </c>
      <c r="Z40" s="360">
        <v>100</v>
      </c>
      <c r="AA40" s="360">
        <f t="shared" si="2"/>
        <v>200</v>
      </c>
      <c r="AB40" s="360" t="s">
        <v>1444</v>
      </c>
      <c r="AC40" s="497" t="s">
        <v>478</v>
      </c>
      <c r="AD40" s="498"/>
      <c r="AE40" s="251"/>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row>
    <row r="41" spans="1:66" s="45" customFormat="1" ht="114.75" x14ac:dyDescent="0.2">
      <c r="A41" s="222" t="s">
        <v>94</v>
      </c>
      <c r="B41" s="222" t="s">
        <v>190</v>
      </c>
      <c r="C41" s="221" t="s">
        <v>191</v>
      </c>
      <c r="D41" s="221" t="s">
        <v>192</v>
      </c>
      <c r="E41" s="222" t="s">
        <v>193</v>
      </c>
      <c r="F41" s="374">
        <v>1</v>
      </c>
      <c r="G41" s="374">
        <v>1</v>
      </c>
      <c r="H41" s="374">
        <v>1</v>
      </c>
      <c r="I41" s="374">
        <v>1</v>
      </c>
      <c r="J41" s="374">
        <v>1</v>
      </c>
      <c r="K41" s="374">
        <v>1</v>
      </c>
      <c r="L41" s="374">
        <v>1</v>
      </c>
      <c r="M41" s="374">
        <v>1</v>
      </c>
      <c r="N41" s="374">
        <v>1</v>
      </c>
      <c r="O41" s="374">
        <v>1</v>
      </c>
      <c r="P41" s="374">
        <v>1</v>
      </c>
      <c r="Q41" s="374">
        <v>1</v>
      </c>
      <c r="R41" s="373">
        <f t="shared" si="3"/>
        <v>12</v>
      </c>
      <c r="S41" s="222" t="s">
        <v>116</v>
      </c>
      <c r="T41" s="222"/>
      <c r="U41" s="222"/>
      <c r="V41" s="361" t="s">
        <v>194</v>
      </c>
      <c r="W41" s="361" t="s">
        <v>171</v>
      </c>
      <c r="X41" s="360">
        <v>0</v>
      </c>
      <c r="Y41" s="360">
        <f t="shared" si="1"/>
        <v>12</v>
      </c>
      <c r="Z41" s="360">
        <v>0</v>
      </c>
      <c r="AA41" s="360">
        <f t="shared" si="2"/>
        <v>0</v>
      </c>
      <c r="AB41" s="360" t="s">
        <v>1440</v>
      </c>
      <c r="AC41" s="497" t="s">
        <v>478</v>
      </c>
      <c r="AD41" s="498"/>
      <c r="AE41" s="251"/>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row>
    <row r="42" spans="1:66" s="45" customFormat="1" ht="114.75" x14ac:dyDescent="0.2">
      <c r="A42" s="222" t="s">
        <v>94</v>
      </c>
      <c r="B42" s="222" t="s">
        <v>190</v>
      </c>
      <c r="C42" s="221" t="s">
        <v>191</v>
      </c>
      <c r="D42" s="221" t="s">
        <v>195</v>
      </c>
      <c r="E42" s="222" t="s">
        <v>196</v>
      </c>
      <c r="F42" s="374"/>
      <c r="G42" s="374"/>
      <c r="H42" s="374">
        <v>1</v>
      </c>
      <c r="I42" s="374"/>
      <c r="J42" s="374"/>
      <c r="K42" s="374">
        <v>1</v>
      </c>
      <c r="L42" s="374"/>
      <c r="M42" s="374"/>
      <c r="N42" s="374">
        <v>1</v>
      </c>
      <c r="O42" s="374"/>
      <c r="P42" s="374"/>
      <c r="Q42" s="374">
        <v>1</v>
      </c>
      <c r="R42" s="373">
        <f t="shared" si="3"/>
        <v>4</v>
      </c>
      <c r="S42" s="222" t="s">
        <v>116</v>
      </c>
      <c r="T42" s="222"/>
      <c r="U42" s="222"/>
      <c r="V42" s="361" t="s">
        <v>197</v>
      </c>
      <c r="W42" s="361" t="s">
        <v>171</v>
      </c>
      <c r="X42" s="360">
        <v>0</v>
      </c>
      <c r="Y42" s="360">
        <f t="shared" si="1"/>
        <v>4</v>
      </c>
      <c r="Z42" s="360">
        <v>0</v>
      </c>
      <c r="AA42" s="360">
        <f t="shared" si="2"/>
        <v>0</v>
      </c>
      <c r="AB42" s="360" t="s">
        <v>1444</v>
      </c>
      <c r="AC42" s="497" t="s">
        <v>478</v>
      </c>
      <c r="AD42" s="498"/>
      <c r="AE42" s="251"/>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row>
    <row r="43" spans="1:66" s="45" customFormat="1" ht="114.75" x14ac:dyDescent="0.2">
      <c r="A43" s="222" t="s">
        <v>94</v>
      </c>
      <c r="B43" s="222" t="s">
        <v>190</v>
      </c>
      <c r="C43" s="221" t="s">
        <v>191</v>
      </c>
      <c r="D43" s="221" t="s">
        <v>198</v>
      </c>
      <c r="E43" s="222" t="s">
        <v>199</v>
      </c>
      <c r="F43" s="374"/>
      <c r="G43" s="374"/>
      <c r="H43" s="374">
        <v>1</v>
      </c>
      <c r="I43" s="374"/>
      <c r="J43" s="374"/>
      <c r="K43" s="374"/>
      <c r="L43" s="374"/>
      <c r="M43" s="374"/>
      <c r="N43" s="374"/>
      <c r="O43" s="374"/>
      <c r="P43" s="374"/>
      <c r="Q43" s="374"/>
      <c r="R43" s="373">
        <f t="shared" si="3"/>
        <v>1</v>
      </c>
      <c r="S43" s="222" t="s">
        <v>119</v>
      </c>
      <c r="T43" s="222"/>
      <c r="U43" s="222"/>
      <c r="V43" s="361" t="s">
        <v>200</v>
      </c>
      <c r="W43" s="361" t="s">
        <v>171</v>
      </c>
      <c r="X43" s="360" t="s">
        <v>1447</v>
      </c>
      <c r="Y43" s="360">
        <f t="shared" si="1"/>
        <v>1</v>
      </c>
      <c r="Z43" s="360">
        <v>100</v>
      </c>
      <c r="AA43" s="360">
        <f t="shared" si="2"/>
        <v>100</v>
      </c>
      <c r="AB43" s="360" t="s">
        <v>1444</v>
      </c>
      <c r="AC43" s="497" t="s">
        <v>478</v>
      </c>
      <c r="AD43" s="498"/>
      <c r="AE43" s="251"/>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row>
    <row r="44" spans="1:66" s="45" customFormat="1" ht="114.75" x14ac:dyDescent="0.2">
      <c r="A44" s="222" t="s">
        <v>94</v>
      </c>
      <c r="B44" s="222" t="s">
        <v>190</v>
      </c>
      <c r="C44" s="221" t="s">
        <v>191</v>
      </c>
      <c r="D44" s="221" t="s">
        <v>201</v>
      </c>
      <c r="E44" s="222" t="s">
        <v>202</v>
      </c>
      <c r="F44" s="372"/>
      <c r="G44" s="372"/>
      <c r="H44" s="372"/>
      <c r="I44" s="372"/>
      <c r="J44" s="372"/>
      <c r="K44" s="372">
        <v>1</v>
      </c>
      <c r="L44" s="372"/>
      <c r="M44" s="372"/>
      <c r="N44" s="372"/>
      <c r="O44" s="372"/>
      <c r="P44" s="372">
        <v>1</v>
      </c>
      <c r="Q44" s="372"/>
      <c r="R44" s="373">
        <f t="shared" si="3"/>
        <v>2</v>
      </c>
      <c r="S44" s="222" t="s">
        <v>116</v>
      </c>
      <c r="T44" s="222"/>
      <c r="U44" s="222"/>
      <c r="V44" s="360" t="s">
        <v>203</v>
      </c>
      <c r="W44" s="360" t="s">
        <v>171</v>
      </c>
      <c r="X44" s="360" t="s">
        <v>1447</v>
      </c>
      <c r="Y44" s="360">
        <f t="shared" si="1"/>
        <v>2</v>
      </c>
      <c r="Z44" s="360">
        <v>100</v>
      </c>
      <c r="AA44" s="360">
        <f t="shared" si="2"/>
        <v>200</v>
      </c>
      <c r="AB44" s="360" t="s">
        <v>1444</v>
      </c>
      <c r="AC44" s="497" t="s">
        <v>478</v>
      </c>
      <c r="AD44" s="498"/>
      <c r="AE44" s="251"/>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row>
    <row r="45" spans="1:66" s="45" customFormat="1" ht="114.75" x14ac:dyDescent="0.2">
      <c r="A45" s="222" t="s">
        <v>94</v>
      </c>
      <c r="B45" s="222" t="s">
        <v>190</v>
      </c>
      <c r="C45" s="221" t="s">
        <v>191</v>
      </c>
      <c r="D45" s="221" t="s">
        <v>204</v>
      </c>
      <c r="E45" s="222" t="s">
        <v>205</v>
      </c>
      <c r="F45" s="372">
        <v>1</v>
      </c>
      <c r="G45" s="372">
        <v>1</v>
      </c>
      <c r="H45" s="372">
        <v>1</v>
      </c>
      <c r="I45" s="372">
        <v>1</v>
      </c>
      <c r="J45" s="372">
        <v>1</v>
      </c>
      <c r="K45" s="372">
        <v>1</v>
      </c>
      <c r="L45" s="372">
        <v>1</v>
      </c>
      <c r="M45" s="372">
        <v>1</v>
      </c>
      <c r="N45" s="372">
        <v>1</v>
      </c>
      <c r="O45" s="372">
        <v>1</v>
      </c>
      <c r="P45" s="372">
        <v>1</v>
      </c>
      <c r="Q45" s="372">
        <v>1</v>
      </c>
      <c r="R45" s="373">
        <f t="shared" si="3"/>
        <v>12</v>
      </c>
      <c r="S45" s="222" t="s">
        <v>116</v>
      </c>
      <c r="T45" s="222"/>
      <c r="U45" s="222"/>
      <c r="V45" s="360"/>
      <c r="W45" s="360" t="s">
        <v>171</v>
      </c>
      <c r="X45" s="360" t="s">
        <v>1442</v>
      </c>
      <c r="Y45" s="360">
        <f t="shared" si="1"/>
        <v>12</v>
      </c>
      <c r="Z45" s="360">
        <v>0</v>
      </c>
      <c r="AA45" s="360">
        <f t="shared" si="2"/>
        <v>0</v>
      </c>
      <c r="AB45" s="360">
        <v>0</v>
      </c>
      <c r="AC45" s="497" t="s">
        <v>478</v>
      </c>
      <c r="AD45" s="498"/>
      <c r="AE45" s="251"/>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row>
    <row r="46" spans="1:66" s="45" customFormat="1" ht="114.75" x14ac:dyDescent="0.2">
      <c r="A46" s="222" t="s">
        <v>94</v>
      </c>
      <c r="B46" s="222" t="s">
        <v>190</v>
      </c>
      <c r="C46" s="221" t="s">
        <v>206</v>
      </c>
      <c r="D46" s="221" t="s">
        <v>207</v>
      </c>
      <c r="E46" s="222" t="s">
        <v>208</v>
      </c>
      <c r="F46" s="372"/>
      <c r="G46" s="372"/>
      <c r="H46" s="372"/>
      <c r="I46" s="372"/>
      <c r="J46" s="372">
        <v>1</v>
      </c>
      <c r="K46" s="372"/>
      <c r="L46" s="372"/>
      <c r="M46" s="372">
        <v>1</v>
      </c>
      <c r="N46" s="372"/>
      <c r="O46" s="372">
        <v>1</v>
      </c>
      <c r="P46" s="372"/>
      <c r="Q46" s="372"/>
      <c r="R46" s="373">
        <f t="shared" si="3"/>
        <v>3</v>
      </c>
      <c r="S46" s="222" t="s">
        <v>99</v>
      </c>
      <c r="T46" s="222" t="s">
        <v>100</v>
      </c>
      <c r="U46" s="222"/>
      <c r="V46" s="360"/>
      <c r="W46" s="360" t="s">
        <v>209</v>
      </c>
      <c r="X46" s="360" t="s">
        <v>1449</v>
      </c>
      <c r="Y46" s="360">
        <f t="shared" si="1"/>
        <v>3</v>
      </c>
      <c r="Z46" s="360">
        <v>1000</v>
      </c>
      <c r="AA46" s="360">
        <f t="shared" si="2"/>
        <v>3000</v>
      </c>
      <c r="AB46" s="360" t="s">
        <v>1444</v>
      </c>
      <c r="AC46" s="497" t="s">
        <v>478</v>
      </c>
      <c r="AD46" s="498"/>
      <c r="AE46" s="251"/>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row>
    <row r="47" spans="1:66" s="45" customFormat="1" ht="114.75" x14ac:dyDescent="0.2">
      <c r="A47" s="222" t="s">
        <v>94</v>
      </c>
      <c r="B47" s="222" t="s">
        <v>190</v>
      </c>
      <c r="C47" s="221" t="s">
        <v>206</v>
      </c>
      <c r="D47" s="221" t="s">
        <v>210</v>
      </c>
      <c r="E47" s="222" t="s">
        <v>211</v>
      </c>
      <c r="F47" s="372"/>
      <c r="G47" s="372"/>
      <c r="H47" s="372">
        <v>1</v>
      </c>
      <c r="I47" s="372"/>
      <c r="J47" s="372"/>
      <c r="K47" s="372">
        <v>1</v>
      </c>
      <c r="L47" s="372"/>
      <c r="M47" s="372"/>
      <c r="N47" s="372">
        <v>1</v>
      </c>
      <c r="O47" s="372"/>
      <c r="P47" s="372"/>
      <c r="Q47" s="372">
        <v>1</v>
      </c>
      <c r="R47" s="373">
        <f t="shared" si="3"/>
        <v>4</v>
      </c>
      <c r="S47" s="222" t="s">
        <v>99</v>
      </c>
      <c r="T47" s="222" t="s">
        <v>49</v>
      </c>
      <c r="U47" s="222" t="s">
        <v>212</v>
      </c>
      <c r="V47" s="360"/>
      <c r="W47" s="360" t="s">
        <v>209</v>
      </c>
      <c r="X47" s="360" t="s">
        <v>1442</v>
      </c>
      <c r="Y47" s="360">
        <f t="shared" si="1"/>
        <v>4</v>
      </c>
      <c r="Z47" s="360">
        <v>0</v>
      </c>
      <c r="AA47" s="360">
        <f t="shared" si="2"/>
        <v>0</v>
      </c>
      <c r="AB47" s="360" t="s">
        <v>1444</v>
      </c>
      <c r="AC47" s="497" t="s">
        <v>478</v>
      </c>
      <c r="AD47" s="498"/>
      <c r="AE47" s="251"/>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row>
    <row r="48" spans="1:66" s="45" customFormat="1" ht="114.75" x14ac:dyDescent="0.2">
      <c r="A48" s="222" t="s">
        <v>94</v>
      </c>
      <c r="B48" s="222" t="s">
        <v>190</v>
      </c>
      <c r="C48" s="221" t="s">
        <v>206</v>
      </c>
      <c r="D48" s="221" t="s">
        <v>213</v>
      </c>
      <c r="E48" s="222" t="s">
        <v>214</v>
      </c>
      <c r="F48" s="372"/>
      <c r="G48" s="372"/>
      <c r="H48" s="372"/>
      <c r="I48" s="372"/>
      <c r="J48" s="372">
        <v>1</v>
      </c>
      <c r="K48" s="372"/>
      <c r="L48" s="372"/>
      <c r="M48" s="372"/>
      <c r="N48" s="372">
        <v>1</v>
      </c>
      <c r="O48" s="372"/>
      <c r="P48" s="372"/>
      <c r="Q48" s="372"/>
      <c r="R48" s="373">
        <f t="shared" si="3"/>
        <v>2</v>
      </c>
      <c r="S48" s="222" t="s">
        <v>49</v>
      </c>
      <c r="T48" s="222"/>
      <c r="U48" s="222" t="s">
        <v>215</v>
      </c>
      <c r="V48" s="360"/>
      <c r="W48" s="360" t="s">
        <v>209</v>
      </c>
      <c r="X48" s="360" t="s">
        <v>1450</v>
      </c>
      <c r="Y48" s="360">
        <f t="shared" si="1"/>
        <v>2</v>
      </c>
      <c r="Z48" s="360">
        <v>40000</v>
      </c>
      <c r="AA48" s="360">
        <f t="shared" si="2"/>
        <v>80000</v>
      </c>
      <c r="AB48" s="360" t="s">
        <v>1444</v>
      </c>
      <c r="AC48" s="497" t="s">
        <v>478</v>
      </c>
      <c r="AD48" s="498"/>
      <c r="AE48" s="251"/>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row>
    <row r="49" spans="1:66" s="45" customFormat="1" ht="89.25" x14ac:dyDescent="0.2">
      <c r="A49" s="222" t="s">
        <v>94</v>
      </c>
      <c r="B49" s="222" t="s">
        <v>216</v>
      </c>
      <c r="C49" s="221" t="s">
        <v>217</v>
      </c>
      <c r="D49" s="222" t="s">
        <v>218</v>
      </c>
      <c r="E49" s="221" t="s">
        <v>219</v>
      </c>
      <c r="F49" s="374"/>
      <c r="G49" s="374"/>
      <c r="H49" s="374"/>
      <c r="I49" s="374"/>
      <c r="J49" s="374"/>
      <c r="K49" s="374">
        <v>1</v>
      </c>
      <c r="L49" s="374"/>
      <c r="M49" s="374"/>
      <c r="N49" s="374"/>
      <c r="O49" s="374"/>
      <c r="P49" s="374"/>
      <c r="Q49" s="374"/>
      <c r="R49" s="373">
        <f t="shared" si="3"/>
        <v>1</v>
      </c>
      <c r="S49" s="222" t="s">
        <v>49</v>
      </c>
      <c r="T49" s="222"/>
      <c r="U49" s="222" t="s">
        <v>220</v>
      </c>
      <c r="V49" s="221"/>
      <c r="W49" s="361" t="s">
        <v>221</v>
      </c>
      <c r="X49" s="360">
        <v>0</v>
      </c>
      <c r="Y49" s="360">
        <f t="shared" si="1"/>
        <v>1</v>
      </c>
      <c r="Z49" s="360">
        <v>0</v>
      </c>
      <c r="AA49" s="360">
        <f t="shared" si="2"/>
        <v>0</v>
      </c>
      <c r="AB49" s="360">
        <v>0</v>
      </c>
      <c r="AC49" s="497" t="s">
        <v>478</v>
      </c>
      <c r="AD49" s="498"/>
      <c r="AE49" s="251"/>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row>
    <row r="50" spans="1:66" s="45" customFormat="1" ht="216.75" x14ac:dyDescent="0.2">
      <c r="A50" s="222" t="s">
        <v>94</v>
      </c>
      <c r="B50" s="222" t="s">
        <v>216</v>
      </c>
      <c r="C50" s="221" t="s">
        <v>217</v>
      </c>
      <c r="D50" s="222" t="s">
        <v>222</v>
      </c>
      <c r="E50" s="222" t="s">
        <v>223</v>
      </c>
      <c r="F50" s="372">
        <v>1</v>
      </c>
      <c r="G50" s="372">
        <v>1</v>
      </c>
      <c r="H50" s="372">
        <v>1</v>
      </c>
      <c r="I50" s="372">
        <v>1</v>
      </c>
      <c r="J50" s="372">
        <v>1</v>
      </c>
      <c r="K50" s="372">
        <v>1</v>
      </c>
      <c r="L50" s="372">
        <v>1</v>
      </c>
      <c r="M50" s="372">
        <v>1</v>
      </c>
      <c r="N50" s="372">
        <v>1</v>
      </c>
      <c r="O50" s="372">
        <v>1</v>
      </c>
      <c r="P50" s="372">
        <v>1</v>
      </c>
      <c r="Q50" s="372">
        <v>1</v>
      </c>
      <c r="R50" s="373">
        <f t="shared" si="3"/>
        <v>12</v>
      </c>
      <c r="S50" s="222" t="s">
        <v>119</v>
      </c>
      <c r="T50" s="222" t="s">
        <v>49</v>
      </c>
      <c r="U50" s="222" t="s">
        <v>215</v>
      </c>
      <c r="V50" s="222" t="s">
        <v>224</v>
      </c>
      <c r="W50" s="361" t="s">
        <v>221</v>
      </c>
      <c r="X50" s="360" t="s">
        <v>1451</v>
      </c>
      <c r="Y50" s="360">
        <f t="shared" si="1"/>
        <v>12</v>
      </c>
      <c r="Z50" s="360">
        <v>100</v>
      </c>
      <c r="AA50" s="360">
        <f t="shared" si="2"/>
        <v>1200</v>
      </c>
      <c r="AB50" s="360" t="s">
        <v>1444</v>
      </c>
      <c r="AC50" s="497" t="s">
        <v>478</v>
      </c>
      <c r="AD50" s="498"/>
      <c r="AE50" s="251"/>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row>
    <row r="51" spans="1:66" s="45" customFormat="1" ht="204" x14ac:dyDescent="0.2">
      <c r="A51" s="222" t="s">
        <v>94</v>
      </c>
      <c r="B51" s="222" t="s">
        <v>216</v>
      </c>
      <c r="C51" s="221" t="s">
        <v>217</v>
      </c>
      <c r="D51" s="222" t="s">
        <v>225</v>
      </c>
      <c r="E51" s="221" t="s">
        <v>226</v>
      </c>
      <c r="F51" s="374"/>
      <c r="G51" s="374"/>
      <c r="H51" s="374"/>
      <c r="I51" s="374">
        <v>1</v>
      </c>
      <c r="J51" s="374"/>
      <c r="K51" s="374"/>
      <c r="L51" s="374"/>
      <c r="M51" s="374">
        <v>1</v>
      </c>
      <c r="N51" s="374"/>
      <c r="O51" s="374"/>
      <c r="P51" s="374"/>
      <c r="Q51" s="374">
        <v>1</v>
      </c>
      <c r="R51" s="373">
        <f t="shared" si="3"/>
        <v>3</v>
      </c>
      <c r="S51" s="222" t="s">
        <v>116</v>
      </c>
      <c r="T51" s="222"/>
      <c r="U51" s="222"/>
      <c r="V51" s="221" t="s">
        <v>227</v>
      </c>
      <c r="W51" s="361" t="s">
        <v>221</v>
      </c>
      <c r="X51" s="360" t="s">
        <v>1451</v>
      </c>
      <c r="Y51" s="360">
        <f t="shared" si="1"/>
        <v>3</v>
      </c>
      <c r="Z51" s="360">
        <v>100</v>
      </c>
      <c r="AA51" s="360">
        <f t="shared" si="2"/>
        <v>300</v>
      </c>
      <c r="AB51" s="360" t="s">
        <v>1444</v>
      </c>
      <c r="AC51" s="497" t="s">
        <v>478</v>
      </c>
      <c r="AD51" s="498"/>
      <c r="AE51" s="251"/>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row>
    <row r="52" spans="1:66" s="45" customFormat="1" ht="140.25" x14ac:dyDescent="0.2">
      <c r="A52" s="222" t="s">
        <v>94</v>
      </c>
      <c r="B52" s="222" t="s">
        <v>216</v>
      </c>
      <c r="C52" s="221" t="s">
        <v>217</v>
      </c>
      <c r="D52" s="222" t="s">
        <v>228</v>
      </c>
      <c r="E52" s="221" t="s">
        <v>229</v>
      </c>
      <c r="F52" s="374"/>
      <c r="G52" s="374"/>
      <c r="H52" s="374"/>
      <c r="I52" s="374"/>
      <c r="J52" s="374"/>
      <c r="K52" s="374"/>
      <c r="L52" s="374">
        <v>1</v>
      </c>
      <c r="M52" s="374"/>
      <c r="N52" s="374"/>
      <c r="O52" s="374"/>
      <c r="P52" s="374"/>
      <c r="Q52" s="374"/>
      <c r="R52" s="373">
        <f t="shared" si="3"/>
        <v>1</v>
      </c>
      <c r="S52" s="222" t="s">
        <v>119</v>
      </c>
      <c r="T52" s="222"/>
      <c r="U52" s="222"/>
      <c r="V52" s="221" t="s">
        <v>230</v>
      </c>
      <c r="W52" s="361" t="s">
        <v>221</v>
      </c>
      <c r="X52" s="360" t="s">
        <v>1451</v>
      </c>
      <c r="Y52" s="360">
        <f t="shared" si="1"/>
        <v>1</v>
      </c>
      <c r="Z52" s="360">
        <v>100</v>
      </c>
      <c r="AA52" s="360">
        <f t="shared" si="2"/>
        <v>100</v>
      </c>
      <c r="AB52" s="360" t="s">
        <v>1444</v>
      </c>
      <c r="AC52" s="497" t="s">
        <v>478</v>
      </c>
      <c r="AD52" s="498"/>
      <c r="AE52" s="251"/>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row>
    <row r="53" spans="1:66" s="45" customFormat="1" ht="76.5" x14ac:dyDescent="0.2">
      <c r="A53" s="222" t="s">
        <v>94</v>
      </c>
      <c r="B53" s="222" t="s">
        <v>216</v>
      </c>
      <c r="C53" s="221" t="s">
        <v>217</v>
      </c>
      <c r="D53" s="222" t="s">
        <v>231</v>
      </c>
      <c r="E53" s="222" t="s">
        <v>232</v>
      </c>
      <c r="F53" s="372"/>
      <c r="G53" s="372"/>
      <c r="H53" s="372"/>
      <c r="I53" s="372"/>
      <c r="J53" s="372"/>
      <c r="K53" s="372"/>
      <c r="L53" s="372"/>
      <c r="M53" s="372"/>
      <c r="N53" s="372"/>
      <c r="O53" s="372"/>
      <c r="P53" s="372">
        <v>1</v>
      </c>
      <c r="Q53" s="372"/>
      <c r="R53" s="373">
        <f t="shared" si="3"/>
        <v>1</v>
      </c>
      <c r="S53" s="222" t="s">
        <v>106</v>
      </c>
      <c r="T53" s="222"/>
      <c r="U53" s="222"/>
      <c r="V53" s="222" t="s">
        <v>233</v>
      </c>
      <c r="W53" s="361" t="s">
        <v>221</v>
      </c>
      <c r="X53" s="360" t="s">
        <v>1452</v>
      </c>
      <c r="Y53" s="360">
        <f t="shared" si="1"/>
        <v>1</v>
      </c>
      <c r="Z53" s="360">
        <v>500</v>
      </c>
      <c r="AA53" s="360">
        <f t="shared" si="2"/>
        <v>500</v>
      </c>
      <c r="AB53" s="360" t="s">
        <v>1440</v>
      </c>
      <c r="AC53" s="497" t="s">
        <v>478</v>
      </c>
      <c r="AD53" s="498"/>
      <c r="AE53" s="251"/>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row>
    <row r="54" spans="1:66" s="45" customFormat="1" ht="102" x14ac:dyDescent="0.2">
      <c r="A54" s="222" t="s">
        <v>94</v>
      </c>
      <c r="B54" s="222" t="s">
        <v>216</v>
      </c>
      <c r="C54" s="221" t="s">
        <v>234</v>
      </c>
      <c r="D54" s="221" t="s">
        <v>235</v>
      </c>
      <c r="E54" s="221" t="s">
        <v>236</v>
      </c>
      <c r="F54" s="374"/>
      <c r="G54" s="374"/>
      <c r="H54" s="374"/>
      <c r="I54" s="374">
        <v>1</v>
      </c>
      <c r="J54" s="374"/>
      <c r="K54" s="374"/>
      <c r="L54" s="374"/>
      <c r="M54" s="374">
        <v>1</v>
      </c>
      <c r="N54" s="374"/>
      <c r="O54" s="374"/>
      <c r="P54" s="374"/>
      <c r="Q54" s="374">
        <v>1</v>
      </c>
      <c r="R54" s="373">
        <f t="shared" si="3"/>
        <v>3</v>
      </c>
      <c r="S54" s="222" t="s">
        <v>99</v>
      </c>
      <c r="T54" s="222" t="s">
        <v>100</v>
      </c>
      <c r="U54" s="222"/>
      <c r="V54" s="221"/>
      <c r="W54" s="361" t="s">
        <v>237</v>
      </c>
      <c r="X54" s="360" t="s">
        <v>1447</v>
      </c>
      <c r="Y54" s="360">
        <f t="shared" si="1"/>
        <v>3</v>
      </c>
      <c r="Z54" s="360">
        <v>100</v>
      </c>
      <c r="AA54" s="360">
        <f t="shared" si="2"/>
        <v>300</v>
      </c>
      <c r="AB54" s="360" t="s">
        <v>1444</v>
      </c>
      <c r="AC54" s="497" t="s">
        <v>478</v>
      </c>
      <c r="AD54" s="498"/>
      <c r="AE54" s="251"/>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row>
    <row r="55" spans="1:66" s="45" customFormat="1" ht="76.5" x14ac:dyDescent="0.2">
      <c r="A55" s="222" t="s">
        <v>94</v>
      </c>
      <c r="B55" s="222" t="s">
        <v>216</v>
      </c>
      <c r="C55" s="221" t="s">
        <v>234</v>
      </c>
      <c r="D55" s="221" t="s">
        <v>238</v>
      </c>
      <c r="E55" s="222" t="s">
        <v>239</v>
      </c>
      <c r="F55" s="372"/>
      <c r="G55" s="372"/>
      <c r="H55" s="372">
        <v>1</v>
      </c>
      <c r="I55" s="372"/>
      <c r="J55" s="372"/>
      <c r="K55" s="372">
        <v>1</v>
      </c>
      <c r="L55" s="372"/>
      <c r="M55" s="372"/>
      <c r="N55" s="372">
        <v>1</v>
      </c>
      <c r="O55" s="372"/>
      <c r="P55" s="372"/>
      <c r="Q55" s="372">
        <v>1</v>
      </c>
      <c r="R55" s="373">
        <f t="shared" si="3"/>
        <v>4</v>
      </c>
      <c r="S55" s="222" t="s">
        <v>49</v>
      </c>
      <c r="T55" s="222"/>
      <c r="U55" s="222" t="s">
        <v>215</v>
      </c>
      <c r="V55" s="222"/>
      <c r="W55" s="361" t="s">
        <v>237</v>
      </c>
      <c r="X55" s="360" t="s">
        <v>1447</v>
      </c>
      <c r="Y55" s="360">
        <f t="shared" si="1"/>
        <v>4</v>
      </c>
      <c r="Z55" s="360">
        <v>100</v>
      </c>
      <c r="AA55" s="360">
        <f t="shared" si="2"/>
        <v>400</v>
      </c>
      <c r="AB55" s="360" t="s">
        <v>1444</v>
      </c>
      <c r="AC55" s="497" t="s">
        <v>478</v>
      </c>
      <c r="AD55" s="498"/>
      <c r="AE55" s="251"/>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row>
    <row r="56" spans="1:66" s="45" customFormat="1" ht="76.5" x14ac:dyDescent="0.2">
      <c r="A56" s="222" t="s">
        <v>94</v>
      </c>
      <c r="B56" s="222" t="s">
        <v>216</v>
      </c>
      <c r="C56" s="221" t="s">
        <v>234</v>
      </c>
      <c r="D56" s="221" t="s">
        <v>240</v>
      </c>
      <c r="E56" s="221" t="s">
        <v>241</v>
      </c>
      <c r="F56" s="374"/>
      <c r="G56" s="374"/>
      <c r="H56" s="374"/>
      <c r="I56" s="374">
        <v>1</v>
      </c>
      <c r="J56" s="374"/>
      <c r="K56" s="374"/>
      <c r="L56" s="374"/>
      <c r="M56" s="374"/>
      <c r="N56" s="374"/>
      <c r="O56" s="374"/>
      <c r="P56" s="374"/>
      <c r="Q56" s="374"/>
      <c r="R56" s="373">
        <f t="shared" si="3"/>
        <v>1</v>
      </c>
      <c r="S56" s="222" t="s">
        <v>119</v>
      </c>
      <c r="T56" s="222"/>
      <c r="U56" s="222"/>
      <c r="V56" s="221"/>
      <c r="W56" s="361" t="s">
        <v>237</v>
      </c>
      <c r="X56" s="360" t="s">
        <v>1453</v>
      </c>
      <c r="Y56" s="360">
        <f t="shared" si="1"/>
        <v>1</v>
      </c>
      <c r="Z56" s="360">
        <v>50</v>
      </c>
      <c r="AA56" s="360">
        <f t="shared" si="2"/>
        <v>50</v>
      </c>
      <c r="AB56" s="360">
        <v>0</v>
      </c>
      <c r="AC56" s="497" t="s">
        <v>478</v>
      </c>
      <c r="AD56" s="498"/>
      <c r="AE56" s="251"/>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row>
    <row r="57" spans="1:66" s="45" customFormat="1" ht="76.5" x14ac:dyDescent="0.2">
      <c r="A57" s="222" t="s">
        <v>94</v>
      </c>
      <c r="B57" s="222" t="s">
        <v>216</v>
      </c>
      <c r="C57" s="221" t="s">
        <v>234</v>
      </c>
      <c r="D57" s="375" t="s">
        <v>242</v>
      </c>
      <c r="E57" s="222" t="s">
        <v>243</v>
      </c>
      <c r="F57" s="445"/>
      <c r="G57" s="445"/>
      <c r="H57" s="445"/>
      <c r="I57" s="445"/>
      <c r="J57" s="445"/>
      <c r="K57" s="445"/>
      <c r="L57" s="445"/>
      <c r="M57" s="445">
        <v>1</v>
      </c>
      <c r="N57" s="445"/>
      <c r="O57" s="445"/>
      <c r="P57" s="445"/>
      <c r="Q57" s="445">
        <v>1</v>
      </c>
      <c r="R57" s="373">
        <f t="shared" si="3"/>
        <v>2</v>
      </c>
      <c r="S57" s="376" t="s">
        <v>106</v>
      </c>
      <c r="T57" s="376"/>
      <c r="U57" s="376"/>
      <c r="V57" s="376"/>
      <c r="W57" s="361" t="s">
        <v>237</v>
      </c>
      <c r="X57" s="360" t="s">
        <v>1453</v>
      </c>
      <c r="Y57" s="360">
        <f t="shared" si="1"/>
        <v>2</v>
      </c>
      <c r="Z57" s="360">
        <v>100</v>
      </c>
      <c r="AA57" s="360">
        <f t="shared" si="2"/>
        <v>200</v>
      </c>
      <c r="AB57" s="360">
        <v>0</v>
      </c>
      <c r="AC57" s="497" t="s">
        <v>478</v>
      </c>
      <c r="AD57" s="498"/>
      <c r="AE57" s="251"/>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row>
    <row r="58" spans="1:66" s="45" customFormat="1" ht="76.5" x14ac:dyDescent="0.2">
      <c r="A58" s="222" t="s">
        <v>94</v>
      </c>
      <c r="B58" s="222" t="s">
        <v>216</v>
      </c>
      <c r="C58" s="221" t="s">
        <v>234</v>
      </c>
      <c r="D58" s="377" t="s">
        <v>244</v>
      </c>
      <c r="E58" s="222" t="s">
        <v>245</v>
      </c>
      <c r="F58" s="378"/>
      <c r="G58" s="379"/>
      <c r="H58" s="379"/>
      <c r="I58" s="379">
        <v>1</v>
      </c>
      <c r="J58" s="379"/>
      <c r="K58" s="379"/>
      <c r="L58" s="379">
        <v>1</v>
      </c>
      <c r="M58" s="379"/>
      <c r="N58" s="379"/>
      <c r="O58" s="379">
        <v>1</v>
      </c>
      <c r="P58" s="379"/>
      <c r="Q58" s="379"/>
      <c r="R58" s="373">
        <f t="shared" si="3"/>
        <v>3</v>
      </c>
      <c r="S58" s="380" t="s">
        <v>119</v>
      </c>
      <c r="T58" s="380"/>
      <c r="U58" s="380"/>
      <c r="V58" s="380"/>
      <c r="W58" s="361" t="s">
        <v>246</v>
      </c>
      <c r="X58" s="360" t="s">
        <v>1453</v>
      </c>
      <c r="Y58" s="360">
        <f t="shared" si="1"/>
        <v>3</v>
      </c>
      <c r="Z58" s="360">
        <v>100</v>
      </c>
      <c r="AA58" s="360">
        <f t="shared" si="2"/>
        <v>300</v>
      </c>
      <c r="AB58" s="360">
        <v>0</v>
      </c>
      <c r="AC58" s="497" t="s">
        <v>478</v>
      </c>
      <c r="AD58" s="498"/>
      <c r="AE58" s="251"/>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row>
    <row r="59" spans="1:66" s="45" customFormat="1" ht="76.5" x14ac:dyDescent="0.2">
      <c r="A59" s="222" t="s">
        <v>94</v>
      </c>
      <c r="B59" s="222" t="s">
        <v>216</v>
      </c>
      <c r="C59" s="221" t="s">
        <v>234</v>
      </c>
      <c r="D59" s="381" t="s">
        <v>247</v>
      </c>
      <c r="E59" s="222" t="s">
        <v>248</v>
      </c>
      <c r="F59" s="444">
        <v>1</v>
      </c>
      <c r="G59" s="444">
        <v>1</v>
      </c>
      <c r="H59" s="444">
        <v>1</v>
      </c>
      <c r="I59" s="444">
        <v>1</v>
      </c>
      <c r="J59" s="444">
        <v>1</v>
      </c>
      <c r="K59" s="444">
        <v>1</v>
      </c>
      <c r="L59" s="444">
        <v>1</v>
      </c>
      <c r="M59" s="444">
        <v>1</v>
      </c>
      <c r="N59" s="444">
        <v>1</v>
      </c>
      <c r="O59" s="444">
        <v>1</v>
      </c>
      <c r="P59" s="444">
        <v>1</v>
      </c>
      <c r="Q59" s="444">
        <v>1</v>
      </c>
      <c r="R59" s="373">
        <f t="shared" si="3"/>
        <v>12</v>
      </c>
      <c r="S59" s="382" t="s">
        <v>116</v>
      </c>
      <c r="T59" s="382"/>
      <c r="U59" s="382"/>
      <c r="V59" s="382"/>
      <c r="W59" s="361" t="s">
        <v>246</v>
      </c>
      <c r="X59" s="360" t="s">
        <v>1447</v>
      </c>
      <c r="Y59" s="360">
        <f t="shared" si="1"/>
        <v>12</v>
      </c>
      <c r="Z59" s="360">
        <v>100</v>
      </c>
      <c r="AA59" s="360">
        <f t="shared" si="2"/>
        <v>1200</v>
      </c>
      <c r="AB59" s="360" t="s">
        <v>1444</v>
      </c>
      <c r="AC59" s="497" t="s">
        <v>478</v>
      </c>
      <c r="AD59" s="498"/>
      <c r="AE59" s="251"/>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row>
    <row r="60" spans="1:66" s="45" customFormat="1" ht="76.5" x14ac:dyDescent="0.2">
      <c r="A60" s="222" t="s">
        <v>94</v>
      </c>
      <c r="B60" s="222" t="s">
        <v>216</v>
      </c>
      <c r="C60" s="221" t="s">
        <v>249</v>
      </c>
      <c r="D60" s="221" t="s">
        <v>250</v>
      </c>
      <c r="E60" s="221" t="s">
        <v>251</v>
      </c>
      <c r="F60" s="374"/>
      <c r="G60" s="374"/>
      <c r="H60" s="374">
        <v>1</v>
      </c>
      <c r="I60" s="374"/>
      <c r="J60" s="374"/>
      <c r="K60" s="374"/>
      <c r="L60" s="374"/>
      <c r="M60" s="374"/>
      <c r="N60" s="374"/>
      <c r="O60" s="374"/>
      <c r="P60" s="374"/>
      <c r="Q60" s="374"/>
      <c r="R60" s="373">
        <f t="shared" si="3"/>
        <v>1</v>
      </c>
      <c r="S60" s="222" t="s">
        <v>49</v>
      </c>
      <c r="T60" s="222"/>
      <c r="U60" s="222" t="s">
        <v>215</v>
      </c>
      <c r="V60" s="221"/>
      <c r="W60" s="361" t="s">
        <v>221</v>
      </c>
      <c r="X60" s="360" t="s">
        <v>1447</v>
      </c>
      <c r="Y60" s="360">
        <f t="shared" si="1"/>
        <v>1</v>
      </c>
      <c r="Z60" s="360">
        <v>100</v>
      </c>
      <c r="AA60" s="360">
        <f t="shared" si="2"/>
        <v>100</v>
      </c>
      <c r="AB60" s="360" t="s">
        <v>1444</v>
      </c>
      <c r="AC60" s="497" t="s">
        <v>478</v>
      </c>
      <c r="AD60" s="498"/>
      <c r="AE60" s="251"/>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row>
    <row r="61" spans="1:66" s="45" customFormat="1" ht="76.5" x14ac:dyDescent="0.2">
      <c r="A61" s="222" t="s">
        <v>94</v>
      </c>
      <c r="B61" s="222" t="s">
        <v>216</v>
      </c>
      <c r="C61" s="221" t="s">
        <v>249</v>
      </c>
      <c r="D61" s="221" t="s">
        <v>252</v>
      </c>
      <c r="E61" s="222" t="s">
        <v>253</v>
      </c>
      <c r="F61" s="372"/>
      <c r="G61" s="372"/>
      <c r="H61" s="372"/>
      <c r="I61" s="372"/>
      <c r="J61" s="372"/>
      <c r="K61" s="372">
        <v>1</v>
      </c>
      <c r="L61" s="372"/>
      <c r="M61" s="372"/>
      <c r="N61" s="372"/>
      <c r="O61" s="372"/>
      <c r="P61" s="372"/>
      <c r="Q61" s="372"/>
      <c r="R61" s="373">
        <f t="shared" si="3"/>
        <v>1</v>
      </c>
      <c r="S61" s="222" t="s">
        <v>119</v>
      </c>
      <c r="T61" s="222"/>
      <c r="U61" s="222"/>
      <c r="V61" s="222"/>
      <c r="W61" s="361" t="s">
        <v>221</v>
      </c>
      <c r="X61" s="360" t="s">
        <v>1447</v>
      </c>
      <c r="Y61" s="360">
        <f t="shared" si="1"/>
        <v>1</v>
      </c>
      <c r="Z61" s="360">
        <v>100</v>
      </c>
      <c r="AA61" s="360">
        <f t="shared" si="2"/>
        <v>100</v>
      </c>
      <c r="AB61" s="360" t="s">
        <v>1444</v>
      </c>
      <c r="AC61" s="497" t="s">
        <v>478</v>
      </c>
      <c r="AD61" s="498"/>
      <c r="AE61" s="251"/>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row>
    <row r="62" spans="1:66" s="45" customFormat="1" ht="76.5" x14ac:dyDescent="0.2">
      <c r="A62" s="222" t="s">
        <v>94</v>
      </c>
      <c r="B62" s="222" t="s">
        <v>216</v>
      </c>
      <c r="C62" s="221" t="s">
        <v>249</v>
      </c>
      <c r="D62" s="221" t="s">
        <v>254</v>
      </c>
      <c r="E62" s="222" t="s">
        <v>255</v>
      </c>
      <c r="F62" s="374"/>
      <c r="G62" s="374"/>
      <c r="H62" s="374"/>
      <c r="I62" s="374"/>
      <c r="J62" s="374"/>
      <c r="K62" s="374"/>
      <c r="L62" s="374"/>
      <c r="M62" s="374">
        <v>1</v>
      </c>
      <c r="N62" s="374"/>
      <c r="O62" s="374"/>
      <c r="P62" s="374">
        <v>1</v>
      </c>
      <c r="Q62" s="374"/>
      <c r="R62" s="373">
        <f t="shared" si="3"/>
        <v>2</v>
      </c>
      <c r="S62" s="222" t="s">
        <v>116</v>
      </c>
      <c r="T62" s="222"/>
      <c r="U62" s="222"/>
      <c r="V62" s="221"/>
      <c r="W62" s="361" t="s">
        <v>221</v>
      </c>
      <c r="X62" s="360" t="s">
        <v>1447</v>
      </c>
      <c r="Y62" s="360">
        <f t="shared" si="1"/>
        <v>2</v>
      </c>
      <c r="Z62" s="360">
        <v>20000</v>
      </c>
      <c r="AA62" s="360">
        <f t="shared" si="2"/>
        <v>40000</v>
      </c>
      <c r="AB62" s="360" t="s">
        <v>1444</v>
      </c>
      <c r="AC62" s="497" t="s">
        <v>478</v>
      </c>
      <c r="AD62" s="498"/>
      <c r="AE62" s="251"/>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row>
    <row r="63" spans="1:66" s="45" customFormat="1" ht="63.75" x14ac:dyDescent="0.2">
      <c r="A63" s="222" t="s">
        <v>256</v>
      </c>
      <c r="B63" s="222" t="s">
        <v>257</v>
      </c>
      <c r="C63" s="222" t="s">
        <v>258</v>
      </c>
      <c r="D63" s="222" t="s">
        <v>259</v>
      </c>
      <c r="E63" s="222" t="s">
        <v>260</v>
      </c>
      <c r="F63" s="372"/>
      <c r="G63" s="372"/>
      <c r="H63" s="372"/>
      <c r="I63" s="372">
        <v>1</v>
      </c>
      <c r="J63" s="372"/>
      <c r="K63" s="372"/>
      <c r="L63" s="372">
        <v>1</v>
      </c>
      <c r="M63" s="372"/>
      <c r="N63" s="372"/>
      <c r="O63" s="372"/>
      <c r="P63" s="372">
        <v>1</v>
      </c>
      <c r="Q63" s="372"/>
      <c r="R63" s="373">
        <f t="shared" si="3"/>
        <v>3</v>
      </c>
      <c r="S63" s="222" t="s">
        <v>99</v>
      </c>
      <c r="T63" s="222" t="s">
        <v>261</v>
      </c>
      <c r="U63" s="222"/>
      <c r="V63" s="222"/>
      <c r="W63" s="360" t="s">
        <v>209</v>
      </c>
      <c r="X63" s="360" t="s">
        <v>1447</v>
      </c>
      <c r="Y63" s="360">
        <f t="shared" si="1"/>
        <v>3</v>
      </c>
      <c r="Z63" s="360">
        <v>100</v>
      </c>
      <c r="AA63" s="360">
        <f t="shared" si="2"/>
        <v>300</v>
      </c>
      <c r="AB63" s="360" t="s">
        <v>1444</v>
      </c>
      <c r="AC63" s="497" t="s">
        <v>478</v>
      </c>
      <c r="AD63" s="498"/>
      <c r="AE63" s="251"/>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row>
    <row r="64" spans="1:66" s="45" customFormat="1" ht="63.75" x14ac:dyDescent="0.2">
      <c r="A64" s="222" t="s">
        <v>256</v>
      </c>
      <c r="B64" s="222" t="s">
        <v>257</v>
      </c>
      <c r="C64" s="222" t="s">
        <v>258</v>
      </c>
      <c r="D64" s="222" t="s">
        <v>262</v>
      </c>
      <c r="E64" s="221" t="s">
        <v>263</v>
      </c>
      <c r="F64" s="374"/>
      <c r="G64" s="374"/>
      <c r="H64" s="374"/>
      <c r="I64" s="374">
        <v>1</v>
      </c>
      <c r="J64" s="374"/>
      <c r="K64" s="374"/>
      <c r="L64" s="374"/>
      <c r="M64" s="374"/>
      <c r="N64" s="374"/>
      <c r="O64" s="374">
        <v>1</v>
      </c>
      <c r="P64" s="374"/>
      <c r="Q64" s="374"/>
      <c r="R64" s="373">
        <f t="shared" si="3"/>
        <v>2</v>
      </c>
      <c r="S64" s="222" t="s">
        <v>99</v>
      </c>
      <c r="T64" s="222" t="s">
        <v>261</v>
      </c>
      <c r="U64" s="222"/>
      <c r="V64" s="221"/>
      <c r="W64" s="360" t="s">
        <v>209</v>
      </c>
      <c r="X64" s="360" t="s">
        <v>1447</v>
      </c>
      <c r="Y64" s="360">
        <f t="shared" si="1"/>
        <v>2</v>
      </c>
      <c r="Z64" s="360">
        <v>100</v>
      </c>
      <c r="AA64" s="360">
        <f t="shared" si="2"/>
        <v>200</v>
      </c>
      <c r="AB64" s="360" t="s">
        <v>1444</v>
      </c>
      <c r="AC64" s="497" t="s">
        <v>478</v>
      </c>
      <c r="AD64" s="498"/>
      <c r="AE64" s="251"/>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row>
    <row r="65" spans="1:66" s="45" customFormat="1" ht="89.25" x14ac:dyDescent="0.2">
      <c r="A65" s="396" t="s">
        <v>256</v>
      </c>
      <c r="B65" s="396" t="s">
        <v>264</v>
      </c>
      <c r="C65" s="396" t="s">
        <v>265</v>
      </c>
      <c r="D65" s="396" t="s">
        <v>266</v>
      </c>
      <c r="E65" s="396" t="s">
        <v>267</v>
      </c>
      <c r="F65" s="443"/>
      <c r="G65" s="443"/>
      <c r="H65" s="443">
        <v>1</v>
      </c>
      <c r="I65" s="443"/>
      <c r="J65" s="443"/>
      <c r="K65" s="443">
        <v>1</v>
      </c>
      <c r="L65" s="443"/>
      <c r="M65" s="443"/>
      <c r="N65" s="443">
        <v>1</v>
      </c>
      <c r="O65" s="443"/>
      <c r="P65" s="443"/>
      <c r="Q65" s="443">
        <v>1</v>
      </c>
      <c r="R65" s="400"/>
      <c r="S65" s="396" t="s">
        <v>268</v>
      </c>
      <c r="T65" s="396" t="s">
        <v>99</v>
      </c>
      <c r="U65" s="396" t="s">
        <v>269</v>
      </c>
      <c r="V65" s="396" t="s">
        <v>270</v>
      </c>
      <c r="W65" s="401" t="s">
        <v>271</v>
      </c>
      <c r="X65" s="360" t="s">
        <v>1454</v>
      </c>
      <c r="Y65" s="360">
        <f t="shared" si="1"/>
        <v>0</v>
      </c>
      <c r="Z65" s="360">
        <v>100000</v>
      </c>
      <c r="AA65" s="360">
        <f t="shared" si="2"/>
        <v>0</v>
      </c>
      <c r="AB65" s="360" t="s">
        <v>1444</v>
      </c>
      <c r="AC65" s="497" t="s">
        <v>478</v>
      </c>
      <c r="AD65" s="498"/>
      <c r="AE65" s="251"/>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row>
    <row r="66" spans="1:66" s="45" customFormat="1" ht="63.75" x14ac:dyDescent="0.2">
      <c r="A66" s="396" t="s">
        <v>256</v>
      </c>
      <c r="B66" s="396" t="s">
        <v>264</v>
      </c>
      <c r="C66" s="396" t="s">
        <v>265</v>
      </c>
      <c r="D66" s="396" t="s">
        <v>272</v>
      </c>
      <c r="E66" s="396" t="s">
        <v>273</v>
      </c>
      <c r="F66" s="443"/>
      <c r="G66" s="443"/>
      <c r="H66" s="443"/>
      <c r="I66" s="443"/>
      <c r="J66" s="443"/>
      <c r="K66" s="443"/>
      <c r="L66" s="443"/>
      <c r="M66" s="443"/>
      <c r="N66" s="443">
        <v>1</v>
      </c>
      <c r="O66" s="443"/>
      <c r="P66" s="443"/>
      <c r="Q66" s="443"/>
      <c r="R66" s="400"/>
      <c r="S66" s="396" t="s">
        <v>274</v>
      </c>
      <c r="T66" s="396"/>
      <c r="U66" s="396"/>
      <c r="V66" s="396" t="s">
        <v>275</v>
      </c>
      <c r="W66" s="401" t="s">
        <v>271</v>
      </c>
      <c r="X66" s="360" t="s">
        <v>1447</v>
      </c>
      <c r="Y66" s="360">
        <f t="shared" si="1"/>
        <v>0</v>
      </c>
      <c r="Z66" s="360">
        <v>100</v>
      </c>
      <c r="AA66" s="360">
        <f t="shared" si="2"/>
        <v>0</v>
      </c>
      <c r="AB66" s="360" t="s">
        <v>1444</v>
      </c>
      <c r="AC66" s="497" t="s">
        <v>478</v>
      </c>
      <c r="AD66" s="498"/>
      <c r="AE66" s="251"/>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row>
    <row r="67" spans="1:66" s="45" customFormat="1" ht="63.75" x14ac:dyDescent="0.2">
      <c r="A67" s="396" t="s">
        <v>256</v>
      </c>
      <c r="B67" s="396" t="s">
        <v>264</v>
      </c>
      <c r="C67" s="396" t="s">
        <v>265</v>
      </c>
      <c r="D67" s="396" t="s">
        <v>276</v>
      </c>
      <c r="E67" s="396" t="s">
        <v>277</v>
      </c>
      <c r="F67" s="443"/>
      <c r="G67" s="443"/>
      <c r="H67" s="443"/>
      <c r="I67" s="443"/>
      <c r="J67" s="443"/>
      <c r="K67" s="443"/>
      <c r="L67" s="443"/>
      <c r="M67" s="443"/>
      <c r="N67" s="443"/>
      <c r="O67" s="443">
        <v>1</v>
      </c>
      <c r="P67" s="443"/>
      <c r="Q67" s="443"/>
      <c r="R67" s="400"/>
      <c r="S67" s="396" t="s">
        <v>278</v>
      </c>
      <c r="T67" s="396"/>
      <c r="U67" s="396"/>
      <c r="V67" s="396" t="s">
        <v>279</v>
      </c>
      <c r="W67" s="401" t="s">
        <v>271</v>
      </c>
      <c r="X67" s="360" t="s">
        <v>1447</v>
      </c>
      <c r="Y67" s="360">
        <f t="shared" si="1"/>
        <v>0</v>
      </c>
      <c r="Z67" s="360">
        <v>100</v>
      </c>
      <c r="AA67" s="360">
        <f t="shared" si="2"/>
        <v>0</v>
      </c>
      <c r="AB67" s="360" t="s">
        <v>1444</v>
      </c>
      <c r="AC67" s="497" t="s">
        <v>478</v>
      </c>
      <c r="AD67" s="498"/>
      <c r="AE67" s="251"/>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row>
    <row r="68" spans="1:66" s="45" customFormat="1" ht="63.75" x14ac:dyDescent="0.2">
      <c r="A68" s="396" t="s">
        <v>256</v>
      </c>
      <c r="B68" s="396" t="s">
        <v>264</v>
      </c>
      <c r="C68" s="396" t="s">
        <v>280</v>
      </c>
      <c r="D68" s="396" t="s">
        <v>281</v>
      </c>
      <c r="E68" s="396" t="s">
        <v>282</v>
      </c>
      <c r="F68" s="443"/>
      <c r="G68" s="443"/>
      <c r="H68" s="443"/>
      <c r="I68" s="443">
        <v>1</v>
      </c>
      <c r="J68" s="443"/>
      <c r="K68" s="443"/>
      <c r="L68" s="443"/>
      <c r="M68" s="443">
        <v>1</v>
      </c>
      <c r="N68" s="443"/>
      <c r="O68" s="443"/>
      <c r="P68" s="443"/>
      <c r="Q68" s="443">
        <v>1</v>
      </c>
      <c r="R68" s="400"/>
      <c r="S68" s="396" t="s">
        <v>283</v>
      </c>
      <c r="T68" s="396"/>
      <c r="U68" s="396"/>
      <c r="V68" s="396" t="s">
        <v>284</v>
      </c>
      <c r="W68" s="401" t="s">
        <v>271</v>
      </c>
      <c r="X68" s="360" t="s">
        <v>1447</v>
      </c>
      <c r="Y68" s="360">
        <f t="shared" si="1"/>
        <v>0</v>
      </c>
      <c r="Z68" s="360">
        <v>0</v>
      </c>
      <c r="AA68" s="360">
        <f t="shared" si="2"/>
        <v>0</v>
      </c>
      <c r="AB68" s="360" t="s">
        <v>1444</v>
      </c>
      <c r="AC68" s="497" t="s">
        <v>478</v>
      </c>
      <c r="AD68" s="498"/>
      <c r="AE68" s="251"/>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row>
    <row r="69" spans="1:66" s="45" customFormat="1" ht="76.5" x14ac:dyDescent="0.2">
      <c r="A69" s="396" t="s">
        <v>256</v>
      </c>
      <c r="B69" s="396" t="s">
        <v>264</v>
      </c>
      <c r="C69" s="396" t="s">
        <v>280</v>
      </c>
      <c r="D69" s="396" t="s">
        <v>285</v>
      </c>
      <c r="E69" s="396" t="s">
        <v>286</v>
      </c>
      <c r="F69" s="443">
        <v>1</v>
      </c>
      <c r="G69" s="443"/>
      <c r="H69" s="443"/>
      <c r="I69" s="443"/>
      <c r="J69" s="443"/>
      <c r="K69" s="443"/>
      <c r="L69" s="443"/>
      <c r="M69" s="443"/>
      <c r="N69" s="443"/>
      <c r="O69" s="443"/>
      <c r="P69" s="443"/>
      <c r="Q69" s="443"/>
      <c r="R69" s="400"/>
      <c r="S69" s="396" t="s">
        <v>287</v>
      </c>
      <c r="T69" s="396"/>
      <c r="U69" s="396"/>
      <c r="V69" s="396"/>
      <c r="W69" s="401" t="s">
        <v>271</v>
      </c>
      <c r="X69" s="360" t="s">
        <v>1447</v>
      </c>
      <c r="Y69" s="360">
        <f t="shared" si="1"/>
        <v>0</v>
      </c>
      <c r="Z69" s="360">
        <v>100</v>
      </c>
      <c r="AA69" s="360">
        <f t="shared" si="2"/>
        <v>0</v>
      </c>
      <c r="AB69" s="360" t="s">
        <v>1444</v>
      </c>
      <c r="AC69" s="497" t="s">
        <v>478</v>
      </c>
      <c r="AD69" s="498"/>
      <c r="AE69" s="251"/>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row>
    <row r="70" spans="1:66" s="45" customFormat="1" ht="63.75" x14ac:dyDescent="0.2">
      <c r="A70" s="396" t="s">
        <v>256</v>
      </c>
      <c r="B70" s="396" t="s">
        <v>264</v>
      </c>
      <c r="C70" s="396" t="s">
        <v>280</v>
      </c>
      <c r="D70" s="396" t="s">
        <v>288</v>
      </c>
      <c r="E70" s="396" t="s">
        <v>289</v>
      </c>
      <c r="F70" s="443">
        <v>1</v>
      </c>
      <c r="G70" s="443"/>
      <c r="H70" s="443"/>
      <c r="I70" s="443"/>
      <c r="J70" s="443"/>
      <c r="K70" s="443"/>
      <c r="L70" s="443"/>
      <c r="M70" s="443"/>
      <c r="N70" s="443"/>
      <c r="O70" s="443"/>
      <c r="P70" s="443"/>
      <c r="Q70" s="443"/>
      <c r="R70" s="400"/>
      <c r="S70" s="396" t="s">
        <v>290</v>
      </c>
      <c r="T70" s="396"/>
      <c r="U70" s="396"/>
      <c r="V70" s="396"/>
      <c r="W70" s="401" t="s">
        <v>271</v>
      </c>
      <c r="X70" s="360">
        <v>0</v>
      </c>
      <c r="Y70" s="360">
        <f t="shared" si="1"/>
        <v>0</v>
      </c>
      <c r="Z70" s="360">
        <v>0</v>
      </c>
      <c r="AA70" s="360">
        <f t="shared" si="2"/>
        <v>0</v>
      </c>
      <c r="AB70" s="360" t="s">
        <v>1444</v>
      </c>
      <c r="AC70" s="497" t="s">
        <v>478</v>
      </c>
      <c r="AD70" s="498"/>
      <c r="AE70" s="251"/>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row>
    <row r="71" spans="1:66" s="45" customFormat="1" ht="51" x14ac:dyDescent="0.2">
      <c r="A71" s="396" t="s">
        <v>256</v>
      </c>
      <c r="B71" s="396" t="s">
        <v>291</v>
      </c>
      <c r="C71" s="396" t="s">
        <v>292</v>
      </c>
      <c r="D71" s="396" t="s">
        <v>293</v>
      </c>
      <c r="E71" s="396" t="s">
        <v>294</v>
      </c>
      <c r="F71" s="443"/>
      <c r="G71" s="443"/>
      <c r="H71" s="443">
        <v>1</v>
      </c>
      <c r="I71" s="443"/>
      <c r="J71" s="443"/>
      <c r="K71" s="443">
        <v>1</v>
      </c>
      <c r="L71" s="443"/>
      <c r="M71" s="443"/>
      <c r="N71" s="443">
        <v>1</v>
      </c>
      <c r="O71" s="443"/>
      <c r="P71" s="443"/>
      <c r="Q71" s="443">
        <v>1</v>
      </c>
      <c r="R71" s="400"/>
      <c r="S71" s="396" t="s">
        <v>295</v>
      </c>
      <c r="T71" s="396"/>
      <c r="U71" s="396"/>
      <c r="V71" s="396"/>
      <c r="W71" s="401" t="s">
        <v>271</v>
      </c>
      <c r="X71" s="360">
        <v>0</v>
      </c>
      <c r="Y71" s="360">
        <f t="shared" si="1"/>
        <v>0</v>
      </c>
      <c r="Z71" s="360">
        <v>0</v>
      </c>
      <c r="AA71" s="360">
        <f t="shared" si="2"/>
        <v>0</v>
      </c>
      <c r="AB71" s="360" t="s">
        <v>1444</v>
      </c>
      <c r="AC71" s="497" t="s">
        <v>478</v>
      </c>
      <c r="AD71" s="498"/>
      <c r="AE71" s="251"/>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row>
    <row r="72" spans="1:66" s="45" customFormat="1" ht="114.75" x14ac:dyDescent="0.2">
      <c r="A72" s="396" t="s">
        <v>256</v>
      </c>
      <c r="B72" s="396" t="s">
        <v>291</v>
      </c>
      <c r="C72" s="396" t="s">
        <v>292</v>
      </c>
      <c r="D72" s="396" t="s">
        <v>296</v>
      </c>
      <c r="E72" s="396" t="s">
        <v>297</v>
      </c>
      <c r="F72" s="443">
        <v>1</v>
      </c>
      <c r="G72" s="443">
        <v>1</v>
      </c>
      <c r="H72" s="443">
        <v>1</v>
      </c>
      <c r="I72" s="443">
        <v>1</v>
      </c>
      <c r="J72" s="443">
        <v>1</v>
      </c>
      <c r="K72" s="443">
        <v>1</v>
      </c>
      <c r="L72" s="443">
        <v>1</v>
      </c>
      <c r="M72" s="443">
        <v>1</v>
      </c>
      <c r="N72" s="443">
        <v>1</v>
      </c>
      <c r="O72" s="443">
        <v>1</v>
      </c>
      <c r="P72" s="443">
        <v>1</v>
      </c>
      <c r="Q72" s="443">
        <v>1</v>
      </c>
      <c r="R72" s="400"/>
      <c r="S72" s="396" t="s">
        <v>298</v>
      </c>
      <c r="T72" s="396"/>
      <c r="U72" s="396"/>
      <c r="V72" s="396"/>
      <c r="W72" s="401" t="s">
        <v>271</v>
      </c>
      <c r="X72" s="360">
        <v>0</v>
      </c>
      <c r="Y72" s="360">
        <f t="shared" ref="Y72:Y123" si="4">+R72</f>
        <v>0</v>
      </c>
      <c r="Z72" s="360">
        <v>0</v>
      </c>
      <c r="AA72" s="360">
        <f t="shared" ref="AA72:AA119" si="5">Y72*Z72</f>
        <v>0</v>
      </c>
      <c r="AB72" s="360" t="s">
        <v>1444</v>
      </c>
      <c r="AC72" s="497" t="s">
        <v>478</v>
      </c>
      <c r="AD72" s="498"/>
      <c r="AE72" s="251"/>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row>
    <row r="73" spans="1:66" s="45" customFormat="1" ht="51" x14ac:dyDescent="0.2">
      <c r="A73" s="396" t="s">
        <v>256</v>
      </c>
      <c r="B73" s="396" t="s">
        <v>291</v>
      </c>
      <c r="C73" s="396" t="s">
        <v>292</v>
      </c>
      <c r="D73" s="396" t="s">
        <v>299</v>
      </c>
      <c r="E73" s="396" t="s">
        <v>300</v>
      </c>
      <c r="F73" s="443"/>
      <c r="G73" s="443"/>
      <c r="H73" s="443">
        <v>1</v>
      </c>
      <c r="I73" s="443"/>
      <c r="J73" s="443"/>
      <c r="K73" s="443">
        <v>1</v>
      </c>
      <c r="L73" s="443"/>
      <c r="M73" s="443"/>
      <c r="N73" s="443">
        <v>1</v>
      </c>
      <c r="O73" s="443"/>
      <c r="P73" s="443"/>
      <c r="Q73" s="443">
        <v>1</v>
      </c>
      <c r="R73" s="400"/>
      <c r="S73" s="396" t="s">
        <v>116</v>
      </c>
      <c r="T73" s="396"/>
      <c r="U73" s="396"/>
      <c r="V73" s="396"/>
      <c r="W73" s="401" t="s">
        <v>271</v>
      </c>
      <c r="X73" s="360">
        <v>0</v>
      </c>
      <c r="Y73" s="360">
        <f t="shared" si="4"/>
        <v>0</v>
      </c>
      <c r="Z73" s="360">
        <v>0</v>
      </c>
      <c r="AA73" s="360">
        <v>0</v>
      </c>
      <c r="AB73" s="360">
        <v>0</v>
      </c>
      <c r="AC73" s="497" t="s">
        <v>478</v>
      </c>
      <c r="AD73" s="498"/>
      <c r="AE73" s="251"/>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row>
    <row r="74" spans="1:66" s="45" customFormat="1" ht="63.75" x14ac:dyDescent="0.2">
      <c r="A74" s="396" t="s">
        <v>256</v>
      </c>
      <c r="B74" s="396" t="s">
        <v>291</v>
      </c>
      <c r="C74" s="396" t="s">
        <v>292</v>
      </c>
      <c r="D74" s="396" t="s">
        <v>301</v>
      </c>
      <c r="E74" s="396" t="s">
        <v>302</v>
      </c>
      <c r="F74" s="443">
        <v>1</v>
      </c>
      <c r="G74" s="443">
        <v>1</v>
      </c>
      <c r="H74" s="443">
        <v>1</v>
      </c>
      <c r="I74" s="443">
        <v>1</v>
      </c>
      <c r="J74" s="443">
        <v>1</v>
      </c>
      <c r="K74" s="443">
        <v>1</v>
      </c>
      <c r="L74" s="443">
        <v>1</v>
      </c>
      <c r="M74" s="443">
        <v>1</v>
      </c>
      <c r="N74" s="443">
        <v>1</v>
      </c>
      <c r="O74" s="443">
        <v>1</v>
      </c>
      <c r="P74" s="443">
        <v>1</v>
      </c>
      <c r="Q74" s="443">
        <v>1</v>
      </c>
      <c r="R74" s="400"/>
      <c r="S74" s="396" t="s">
        <v>303</v>
      </c>
      <c r="T74" s="396"/>
      <c r="U74" s="396"/>
      <c r="V74" s="396"/>
      <c r="W74" s="401" t="s">
        <v>271</v>
      </c>
      <c r="X74" s="360" t="s">
        <v>1447</v>
      </c>
      <c r="Y74" s="360">
        <f t="shared" si="4"/>
        <v>0</v>
      </c>
      <c r="Z74" s="360">
        <v>0</v>
      </c>
      <c r="AA74" s="360">
        <v>100</v>
      </c>
      <c r="AB74" s="360">
        <v>0</v>
      </c>
      <c r="AC74" s="497" t="s">
        <v>478</v>
      </c>
      <c r="AD74" s="498"/>
      <c r="AE74" s="251"/>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c r="BK74" s="245"/>
      <c r="BL74" s="245"/>
      <c r="BM74" s="245"/>
      <c r="BN74" s="245"/>
    </row>
    <row r="75" spans="1:66" s="45" customFormat="1" ht="63.75" x14ac:dyDescent="0.2">
      <c r="A75" s="396" t="s">
        <v>256</v>
      </c>
      <c r="B75" s="396" t="s">
        <v>304</v>
      </c>
      <c r="C75" s="396" t="s">
        <v>305</v>
      </c>
      <c r="D75" s="396" t="s">
        <v>306</v>
      </c>
      <c r="E75" s="396" t="s">
        <v>307</v>
      </c>
      <c r="F75" s="443"/>
      <c r="G75" s="443">
        <v>1</v>
      </c>
      <c r="H75" s="443"/>
      <c r="I75" s="443"/>
      <c r="J75" s="443">
        <v>1</v>
      </c>
      <c r="K75" s="443"/>
      <c r="L75" s="443"/>
      <c r="M75" s="443">
        <v>1</v>
      </c>
      <c r="N75" s="443"/>
      <c r="O75" s="443"/>
      <c r="P75" s="443">
        <v>1</v>
      </c>
      <c r="Q75" s="443"/>
      <c r="R75" s="400"/>
      <c r="S75" s="396" t="s">
        <v>308</v>
      </c>
      <c r="T75" s="396"/>
      <c r="U75" s="396"/>
      <c r="V75" s="396"/>
      <c r="W75" s="401" t="s">
        <v>271</v>
      </c>
      <c r="X75" s="360">
        <v>0</v>
      </c>
      <c r="Y75" s="360">
        <f t="shared" si="4"/>
        <v>0</v>
      </c>
      <c r="Z75" s="360">
        <v>0</v>
      </c>
      <c r="AA75" s="360">
        <v>0</v>
      </c>
      <c r="AB75" s="360">
        <v>0</v>
      </c>
      <c r="AC75" s="497" t="s">
        <v>478</v>
      </c>
      <c r="AD75" s="498"/>
      <c r="AE75" s="251"/>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5"/>
    </row>
    <row r="76" spans="1:66" s="45" customFormat="1" ht="89.25" x14ac:dyDescent="0.2">
      <c r="A76" s="396" t="s">
        <v>256</v>
      </c>
      <c r="B76" s="396" t="s">
        <v>304</v>
      </c>
      <c r="C76" s="396" t="s">
        <v>305</v>
      </c>
      <c r="D76" s="396" t="s">
        <v>309</v>
      </c>
      <c r="E76" s="396" t="s">
        <v>310</v>
      </c>
      <c r="F76" s="443"/>
      <c r="G76" s="443">
        <v>1</v>
      </c>
      <c r="H76" s="443"/>
      <c r="I76" s="443"/>
      <c r="J76" s="443">
        <v>1</v>
      </c>
      <c r="K76" s="443"/>
      <c r="L76" s="443"/>
      <c r="M76" s="443">
        <v>1</v>
      </c>
      <c r="N76" s="443"/>
      <c r="O76" s="443"/>
      <c r="P76" s="443">
        <v>1</v>
      </c>
      <c r="Q76" s="443"/>
      <c r="R76" s="400"/>
      <c r="S76" s="396" t="s">
        <v>311</v>
      </c>
      <c r="T76" s="396"/>
      <c r="U76" s="396"/>
      <c r="V76" s="396"/>
      <c r="W76" s="401" t="s">
        <v>271</v>
      </c>
      <c r="X76" s="360">
        <v>0</v>
      </c>
      <c r="Y76" s="360">
        <f t="shared" si="4"/>
        <v>0</v>
      </c>
      <c r="Z76" s="360">
        <v>0</v>
      </c>
      <c r="AA76" s="360">
        <v>0</v>
      </c>
      <c r="AB76" s="360">
        <v>0</v>
      </c>
      <c r="AC76" s="497" t="s">
        <v>478</v>
      </c>
      <c r="AD76" s="498"/>
      <c r="AE76" s="251"/>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row>
    <row r="77" spans="1:66" s="45" customFormat="1" ht="51" x14ac:dyDescent="0.2">
      <c r="A77" s="222" t="s">
        <v>312</v>
      </c>
      <c r="B77" s="222" t="s">
        <v>313</v>
      </c>
      <c r="C77" s="221" t="s">
        <v>314</v>
      </c>
      <c r="D77" s="221" t="s">
        <v>315</v>
      </c>
      <c r="E77" s="222" t="s">
        <v>316</v>
      </c>
      <c r="F77" s="374">
        <v>1</v>
      </c>
      <c r="G77" s="374">
        <v>1</v>
      </c>
      <c r="H77" s="374">
        <v>1</v>
      </c>
      <c r="I77" s="374">
        <v>1</v>
      </c>
      <c r="J77" s="374">
        <v>1</v>
      </c>
      <c r="K77" s="374">
        <v>1</v>
      </c>
      <c r="L77" s="374">
        <v>1</v>
      </c>
      <c r="M77" s="374">
        <v>1</v>
      </c>
      <c r="N77" s="374">
        <v>1</v>
      </c>
      <c r="O77" s="374">
        <v>1</v>
      </c>
      <c r="P77" s="374">
        <v>1</v>
      </c>
      <c r="Q77" s="374">
        <v>1</v>
      </c>
      <c r="R77" s="373">
        <f t="shared" ref="R77:R123" si="6">SUM(F77:Q77)</f>
        <v>12</v>
      </c>
      <c r="S77" s="222" t="s">
        <v>116</v>
      </c>
      <c r="T77" s="222" t="s">
        <v>49</v>
      </c>
      <c r="U77" s="222" t="s">
        <v>317</v>
      </c>
      <c r="V77" s="221" t="s">
        <v>318</v>
      </c>
      <c r="W77" s="361" t="s">
        <v>319</v>
      </c>
      <c r="X77" s="360">
        <v>0</v>
      </c>
      <c r="Y77" s="360">
        <f t="shared" si="4"/>
        <v>12</v>
      </c>
      <c r="Z77" s="360">
        <v>12</v>
      </c>
      <c r="AA77" s="360">
        <v>0</v>
      </c>
      <c r="AB77" s="360">
        <v>0</v>
      </c>
      <c r="AC77" s="497" t="s">
        <v>478</v>
      </c>
      <c r="AD77" s="498"/>
      <c r="AE77" s="251"/>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row>
    <row r="78" spans="1:66" s="45" customFormat="1" ht="51" x14ac:dyDescent="0.2">
      <c r="A78" s="222" t="s">
        <v>312</v>
      </c>
      <c r="B78" s="222" t="s">
        <v>313</v>
      </c>
      <c r="C78" s="221" t="s">
        <v>314</v>
      </c>
      <c r="D78" s="221" t="s">
        <v>320</v>
      </c>
      <c r="E78" s="222" t="s">
        <v>321</v>
      </c>
      <c r="F78" s="372">
        <v>1</v>
      </c>
      <c r="G78" s="372"/>
      <c r="H78" s="372"/>
      <c r="I78" s="372"/>
      <c r="J78" s="372">
        <v>1</v>
      </c>
      <c r="K78" s="372"/>
      <c r="L78" s="372"/>
      <c r="M78" s="372"/>
      <c r="N78" s="372"/>
      <c r="O78" s="372">
        <v>1</v>
      </c>
      <c r="P78" s="372"/>
      <c r="Q78" s="372"/>
      <c r="R78" s="373">
        <f t="shared" si="6"/>
        <v>3</v>
      </c>
      <c r="S78" s="222" t="s">
        <v>106</v>
      </c>
      <c r="T78" s="222"/>
      <c r="U78" s="222"/>
      <c r="V78" s="222"/>
      <c r="W78" s="361" t="s">
        <v>319</v>
      </c>
      <c r="X78" s="360" t="s">
        <v>1455</v>
      </c>
      <c r="Y78" s="360">
        <f t="shared" si="4"/>
        <v>3</v>
      </c>
      <c r="Z78" s="360">
        <v>3</v>
      </c>
      <c r="AA78" s="360">
        <v>5000</v>
      </c>
      <c r="AB78" s="360">
        <v>15000</v>
      </c>
      <c r="AC78" s="497" t="s">
        <v>478</v>
      </c>
      <c r="AD78" s="498"/>
      <c r="AE78" s="251"/>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row>
    <row r="79" spans="1:66" s="45" customFormat="1" ht="51" x14ac:dyDescent="0.2">
      <c r="A79" s="222" t="s">
        <v>312</v>
      </c>
      <c r="B79" s="222" t="s">
        <v>313</v>
      </c>
      <c r="C79" s="221" t="s">
        <v>314</v>
      </c>
      <c r="D79" s="221" t="s">
        <v>322</v>
      </c>
      <c r="E79" s="222" t="s">
        <v>323</v>
      </c>
      <c r="F79" s="374"/>
      <c r="G79" s="374"/>
      <c r="H79" s="374">
        <v>1</v>
      </c>
      <c r="I79" s="374"/>
      <c r="J79" s="374"/>
      <c r="K79" s="374"/>
      <c r="L79" s="374">
        <v>1</v>
      </c>
      <c r="M79" s="374"/>
      <c r="N79" s="374"/>
      <c r="O79" s="374"/>
      <c r="P79" s="374"/>
      <c r="Q79" s="374">
        <v>1</v>
      </c>
      <c r="R79" s="373">
        <f t="shared" si="6"/>
        <v>3</v>
      </c>
      <c r="S79" s="222" t="s">
        <v>99</v>
      </c>
      <c r="T79" s="222"/>
      <c r="U79" s="222"/>
      <c r="V79" s="221"/>
      <c r="W79" s="361" t="s">
        <v>319</v>
      </c>
      <c r="X79" s="360" t="s">
        <v>1447</v>
      </c>
      <c r="Y79" s="360">
        <f t="shared" si="4"/>
        <v>3</v>
      </c>
      <c r="Z79" s="360">
        <v>3</v>
      </c>
      <c r="AA79" s="360">
        <v>5</v>
      </c>
      <c r="AB79" s="360">
        <v>15</v>
      </c>
      <c r="AC79" s="497" t="s">
        <v>478</v>
      </c>
      <c r="AD79" s="498"/>
      <c r="AE79" s="251"/>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row>
    <row r="80" spans="1:66" s="45" customFormat="1" ht="51" x14ac:dyDescent="0.2">
      <c r="A80" s="222" t="s">
        <v>312</v>
      </c>
      <c r="B80" s="222" t="s">
        <v>313</v>
      </c>
      <c r="C80" s="221" t="s">
        <v>314</v>
      </c>
      <c r="D80" s="221" t="s">
        <v>324</v>
      </c>
      <c r="E80" s="222" t="s">
        <v>325</v>
      </c>
      <c r="F80" s="372"/>
      <c r="G80" s="372"/>
      <c r="H80" s="372"/>
      <c r="I80" s="372"/>
      <c r="J80" s="372"/>
      <c r="K80" s="372">
        <v>1</v>
      </c>
      <c r="L80" s="372"/>
      <c r="M80" s="372"/>
      <c r="N80" s="372"/>
      <c r="O80" s="372"/>
      <c r="P80" s="372"/>
      <c r="Q80" s="372">
        <v>1</v>
      </c>
      <c r="R80" s="373">
        <f t="shared" si="6"/>
        <v>2</v>
      </c>
      <c r="S80" s="222" t="s">
        <v>99</v>
      </c>
      <c r="T80" s="222"/>
      <c r="U80" s="222"/>
      <c r="V80" s="222"/>
      <c r="W80" s="361" t="s">
        <v>319</v>
      </c>
      <c r="X80" s="360">
        <v>0</v>
      </c>
      <c r="Y80" s="360">
        <f t="shared" si="4"/>
        <v>2</v>
      </c>
      <c r="Z80" s="360">
        <v>2</v>
      </c>
      <c r="AA80" s="360">
        <v>0</v>
      </c>
      <c r="AB80" s="360">
        <v>0</v>
      </c>
      <c r="AC80" s="497" t="s">
        <v>478</v>
      </c>
      <c r="AD80" s="498"/>
      <c r="AE80" s="251"/>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row>
    <row r="81" spans="1:66" s="45" customFormat="1" ht="51" x14ac:dyDescent="0.2">
      <c r="A81" s="222" t="s">
        <v>312</v>
      </c>
      <c r="B81" s="222" t="s">
        <v>313</v>
      </c>
      <c r="C81" s="221" t="s">
        <v>314</v>
      </c>
      <c r="D81" s="221" t="s">
        <v>326</v>
      </c>
      <c r="E81" s="222" t="s">
        <v>327</v>
      </c>
      <c r="F81" s="374"/>
      <c r="G81" s="374"/>
      <c r="H81" s="374"/>
      <c r="I81" s="374">
        <v>1</v>
      </c>
      <c r="J81" s="374"/>
      <c r="K81" s="374"/>
      <c r="L81" s="374"/>
      <c r="M81" s="374"/>
      <c r="N81" s="374"/>
      <c r="O81" s="374"/>
      <c r="P81" s="374">
        <v>1</v>
      </c>
      <c r="Q81" s="374"/>
      <c r="R81" s="373">
        <f t="shared" si="6"/>
        <v>2</v>
      </c>
      <c r="S81" s="222" t="s">
        <v>99</v>
      </c>
      <c r="T81" s="222"/>
      <c r="U81" s="222"/>
      <c r="V81" s="221"/>
      <c r="W81" s="361" t="s">
        <v>319</v>
      </c>
      <c r="X81" s="360">
        <v>0</v>
      </c>
      <c r="Y81" s="360">
        <f t="shared" si="4"/>
        <v>2</v>
      </c>
      <c r="Z81" s="360">
        <v>2</v>
      </c>
      <c r="AA81" s="360">
        <v>0</v>
      </c>
      <c r="AB81" s="360">
        <v>0</v>
      </c>
      <c r="AC81" s="497" t="s">
        <v>478</v>
      </c>
      <c r="AD81" s="498"/>
      <c r="AE81" s="251"/>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row>
    <row r="82" spans="1:66" s="45" customFormat="1" ht="51" x14ac:dyDescent="0.2">
      <c r="A82" s="222" t="s">
        <v>312</v>
      </c>
      <c r="B82" s="222" t="s">
        <v>313</v>
      </c>
      <c r="C82" s="221" t="s">
        <v>314</v>
      </c>
      <c r="D82" s="221" t="s">
        <v>328</v>
      </c>
      <c r="E82" s="222" t="s">
        <v>329</v>
      </c>
      <c r="F82" s="372"/>
      <c r="G82" s="372"/>
      <c r="H82" s="372"/>
      <c r="I82" s="372"/>
      <c r="J82" s="372">
        <v>1</v>
      </c>
      <c r="K82" s="372"/>
      <c r="L82" s="372"/>
      <c r="M82" s="372"/>
      <c r="N82" s="372"/>
      <c r="O82" s="372"/>
      <c r="P82" s="372"/>
      <c r="Q82" s="372"/>
      <c r="R82" s="373">
        <f t="shared" si="6"/>
        <v>1</v>
      </c>
      <c r="S82" s="222" t="s">
        <v>99</v>
      </c>
      <c r="T82" s="222"/>
      <c r="U82" s="222"/>
      <c r="V82" s="222"/>
      <c r="W82" s="361" t="s">
        <v>319</v>
      </c>
      <c r="X82" s="360" t="s">
        <v>1447</v>
      </c>
      <c r="Y82" s="360">
        <f t="shared" si="4"/>
        <v>1</v>
      </c>
      <c r="Z82" s="360">
        <v>1</v>
      </c>
      <c r="AA82" s="360">
        <v>100</v>
      </c>
      <c r="AB82" s="360">
        <v>100</v>
      </c>
      <c r="AC82" s="497" t="s">
        <v>478</v>
      </c>
      <c r="AD82" s="498"/>
      <c r="AE82" s="251"/>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row>
    <row r="83" spans="1:66" s="45" customFormat="1" ht="60" customHeight="1" x14ac:dyDescent="0.2">
      <c r="A83" s="222" t="s">
        <v>312</v>
      </c>
      <c r="B83" s="222" t="s">
        <v>313</v>
      </c>
      <c r="C83" s="221" t="s">
        <v>314</v>
      </c>
      <c r="D83" s="221" t="s">
        <v>330</v>
      </c>
      <c r="E83" s="222" t="s">
        <v>331</v>
      </c>
      <c r="F83" s="374"/>
      <c r="G83" s="374"/>
      <c r="H83" s="374"/>
      <c r="I83" s="374"/>
      <c r="J83" s="374"/>
      <c r="K83" s="374"/>
      <c r="L83" s="374">
        <v>1</v>
      </c>
      <c r="M83" s="374"/>
      <c r="N83" s="374"/>
      <c r="O83" s="374"/>
      <c r="P83" s="374"/>
      <c r="Q83" s="374"/>
      <c r="R83" s="373">
        <f t="shared" si="6"/>
        <v>1</v>
      </c>
      <c r="S83" s="222" t="s">
        <v>49</v>
      </c>
      <c r="T83" s="222"/>
      <c r="U83" s="222" t="s">
        <v>332</v>
      </c>
      <c r="V83" s="221"/>
      <c r="W83" s="361" t="s">
        <v>319</v>
      </c>
      <c r="X83" s="360" t="s">
        <v>1447</v>
      </c>
      <c r="Y83" s="360">
        <f t="shared" si="4"/>
        <v>1</v>
      </c>
      <c r="Z83" s="360">
        <v>1</v>
      </c>
      <c r="AA83" s="360">
        <v>100</v>
      </c>
      <c r="AB83" s="360">
        <v>100</v>
      </c>
      <c r="AC83" s="497" t="s">
        <v>478</v>
      </c>
      <c r="AD83" s="498"/>
      <c r="AE83" s="251"/>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245"/>
      <c r="BM83" s="245"/>
      <c r="BN83" s="245"/>
    </row>
    <row r="84" spans="1:66" s="45" customFormat="1" ht="51" x14ac:dyDescent="0.2">
      <c r="A84" s="222" t="s">
        <v>312</v>
      </c>
      <c r="B84" s="222" t="s">
        <v>313</v>
      </c>
      <c r="C84" s="221" t="s">
        <v>314</v>
      </c>
      <c r="D84" s="221" t="s">
        <v>333</v>
      </c>
      <c r="E84" s="222" t="s">
        <v>334</v>
      </c>
      <c r="F84" s="372">
        <v>1</v>
      </c>
      <c r="G84" s="372"/>
      <c r="H84" s="372"/>
      <c r="I84" s="372"/>
      <c r="J84" s="372"/>
      <c r="K84" s="372"/>
      <c r="L84" s="372"/>
      <c r="M84" s="372"/>
      <c r="N84" s="372"/>
      <c r="O84" s="372"/>
      <c r="P84" s="372"/>
      <c r="Q84" s="372"/>
      <c r="R84" s="373">
        <f t="shared" si="6"/>
        <v>1</v>
      </c>
      <c r="S84" s="222" t="s">
        <v>335</v>
      </c>
      <c r="T84" s="222"/>
      <c r="U84" s="222"/>
      <c r="V84" s="222"/>
      <c r="W84" s="361" t="s">
        <v>319</v>
      </c>
      <c r="X84" s="360">
        <v>0</v>
      </c>
      <c r="Y84" s="360">
        <f t="shared" si="4"/>
        <v>1</v>
      </c>
      <c r="Z84" s="360">
        <v>1</v>
      </c>
      <c r="AA84" s="360">
        <v>0</v>
      </c>
      <c r="AB84" s="360">
        <v>0</v>
      </c>
      <c r="AC84" s="497" t="s">
        <v>478</v>
      </c>
      <c r="AD84" s="498"/>
      <c r="AE84" s="251"/>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row>
    <row r="85" spans="1:66" s="45" customFormat="1" ht="51" x14ac:dyDescent="0.2">
      <c r="A85" s="222" t="s">
        <v>181</v>
      </c>
      <c r="B85" s="222" t="s">
        <v>313</v>
      </c>
      <c r="C85" s="221" t="s">
        <v>336</v>
      </c>
      <c r="D85" s="221" t="s">
        <v>337</v>
      </c>
      <c r="E85" s="222" t="s">
        <v>338</v>
      </c>
      <c r="F85" s="374"/>
      <c r="G85" s="374"/>
      <c r="H85" s="374">
        <v>1</v>
      </c>
      <c r="I85" s="374">
        <v>1</v>
      </c>
      <c r="J85" s="374">
        <v>1</v>
      </c>
      <c r="K85" s="374">
        <v>1</v>
      </c>
      <c r="L85" s="374">
        <v>1</v>
      </c>
      <c r="M85" s="374">
        <v>1</v>
      </c>
      <c r="N85" s="374">
        <v>1</v>
      </c>
      <c r="O85" s="374">
        <v>1</v>
      </c>
      <c r="P85" s="374">
        <v>1</v>
      </c>
      <c r="Q85" s="374">
        <v>1</v>
      </c>
      <c r="R85" s="373">
        <f t="shared" si="6"/>
        <v>10</v>
      </c>
      <c r="S85" s="222" t="s">
        <v>116</v>
      </c>
      <c r="T85" s="222"/>
      <c r="U85" s="222"/>
      <c r="V85" s="221"/>
      <c r="W85" s="361" t="s">
        <v>339</v>
      </c>
      <c r="X85" s="360">
        <v>0</v>
      </c>
      <c r="Y85" s="360">
        <f t="shared" si="4"/>
        <v>10</v>
      </c>
      <c r="Z85" s="360">
        <v>10</v>
      </c>
      <c r="AA85" s="360">
        <v>0</v>
      </c>
      <c r="AB85" s="360">
        <v>0</v>
      </c>
      <c r="AC85" s="497" t="s">
        <v>478</v>
      </c>
      <c r="AD85" s="498"/>
      <c r="AE85" s="251"/>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row>
    <row r="86" spans="1:66" s="45" customFormat="1" ht="51" x14ac:dyDescent="0.2">
      <c r="A86" s="222" t="s">
        <v>181</v>
      </c>
      <c r="B86" s="222" t="s">
        <v>313</v>
      </c>
      <c r="C86" s="221" t="s">
        <v>336</v>
      </c>
      <c r="D86" s="221" t="s">
        <v>340</v>
      </c>
      <c r="E86" s="222" t="s">
        <v>341</v>
      </c>
      <c r="F86" s="372">
        <v>1</v>
      </c>
      <c r="G86" s="372">
        <v>1</v>
      </c>
      <c r="H86" s="372">
        <v>1</v>
      </c>
      <c r="I86" s="372">
        <v>1</v>
      </c>
      <c r="J86" s="372">
        <v>1</v>
      </c>
      <c r="K86" s="372">
        <v>1</v>
      </c>
      <c r="L86" s="372">
        <v>1</v>
      </c>
      <c r="M86" s="372">
        <v>1</v>
      </c>
      <c r="N86" s="372">
        <v>1</v>
      </c>
      <c r="O86" s="372">
        <v>1</v>
      </c>
      <c r="P86" s="372">
        <v>1</v>
      </c>
      <c r="Q86" s="372">
        <v>1</v>
      </c>
      <c r="R86" s="373">
        <f t="shared" si="6"/>
        <v>12</v>
      </c>
      <c r="S86" s="222" t="s">
        <v>116</v>
      </c>
      <c r="T86" s="222"/>
      <c r="U86" s="222"/>
      <c r="V86" s="222"/>
      <c r="W86" s="361" t="s">
        <v>339</v>
      </c>
      <c r="X86" s="360">
        <v>0</v>
      </c>
      <c r="Y86" s="360">
        <f t="shared" si="4"/>
        <v>12</v>
      </c>
      <c r="Z86" s="360">
        <v>12</v>
      </c>
      <c r="AA86" s="360">
        <v>0</v>
      </c>
      <c r="AB86" s="360">
        <v>0</v>
      </c>
      <c r="AC86" s="497" t="s">
        <v>478</v>
      </c>
      <c r="AD86" s="498"/>
      <c r="AE86" s="251"/>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5"/>
      <c r="BJ86" s="245"/>
      <c r="BK86" s="245"/>
      <c r="BL86" s="245"/>
      <c r="BM86" s="245"/>
      <c r="BN86" s="245"/>
    </row>
    <row r="87" spans="1:66" s="45" customFormat="1" ht="63.75" x14ac:dyDescent="0.2">
      <c r="A87" s="222" t="s">
        <v>181</v>
      </c>
      <c r="B87" s="222" t="s">
        <v>313</v>
      </c>
      <c r="C87" s="221" t="s">
        <v>336</v>
      </c>
      <c r="D87" s="221" t="s">
        <v>342</v>
      </c>
      <c r="E87" s="222" t="s">
        <v>343</v>
      </c>
      <c r="F87" s="372"/>
      <c r="G87" s="372">
        <v>1</v>
      </c>
      <c r="H87" s="372"/>
      <c r="I87" s="372"/>
      <c r="J87" s="372">
        <v>1</v>
      </c>
      <c r="K87" s="372"/>
      <c r="L87" s="372"/>
      <c r="M87" s="372">
        <v>1</v>
      </c>
      <c r="N87" s="372"/>
      <c r="O87" s="372"/>
      <c r="P87" s="372">
        <v>1</v>
      </c>
      <c r="Q87" s="374"/>
      <c r="R87" s="373">
        <f t="shared" si="6"/>
        <v>4</v>
      </c>
      <c r="S87" s="222" t="s">
        <v>116</v>
      </c>
      <c r="T87" s="222"/>
      <c r="U87" s="222"/>
      <c r="V87" s="221"/>
      <c r="W87" s="361" t="s">
        <v>339</v>
      </c>
      <c r="X87" s="360" t="s">
        <v>1456</v>
      </c>
      <c r="Y87" s="360">
        <f t="shared" si="4"/>
        <v>4</v>
      </c>
      <c r="Z87" s="360">
        <v>4</v>
      </c>
      <c r="AA87" s="360">
        <v>1000</v>
      </c>
      <c r="AB87" s="360">
        <v>4000</v>
      </c>
      <c r="AC87" s="497" t="s">
        <v>478</v>
      </c>
      <c r="AD87" s="498"/>
      <c r="AE87" s="251"/>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row>
    <row r="88" spans="1:66" s="45" customFormat="1" ht="89.25" x14ac:dyDescent="0.2">
      <c r="A88" s="222" t="s">
        <v>181</v>
      </c>
      <c r="B88" s="222" t="s">
        <v>313</v>
      </c>
      <c r="C88" s="221" t="s">
        <v>336</v>
      </c>
      <c r="D88" s="221" t="s">
        <v>344</v>
      </c>
      <c r="E88" s="222" t="s">
        <v>345</v>
      </c>
      <c r="F88" s="372"/>
      <c r="G88" s="372"/>
      <c r="H88" s="372">
        <v>1</v>
      </c>
      <c r="I88" s="372"/>
      <c r="J88" s="372"/>
      <c r="K88" s="372">
        <v>1</v>
      </c>
      <c r="L88" s="372"/>
      <c r="M88" s="372"/>
      <c r="N88" s="372">
        <v>1</v>
      </c>
      <c r="O88" s="372"/>
      <c r="P88" s="372"/>
      <c r="Q88" s="372">
        <v>1</v>
      </c>
      <c r="R88" s="373">
        <f t="shared" si="6"/>
        <v>4</v>
      </c>
      <c r="S88" s="222" t="s">
        <v>116</v>
      </c>
      <c r="T88" s="222"/>
      <c r="U88" s="222"/>
      <c r="V88" s="222"/>
      <c r="W88" s="361" t="s">
        <v>339</v>
      </c>
      <c r="X88" s="360">
        <v>0</v>
      </c>
      <c r="Y88" s="360">
        <f t="shared" si="4"/>
        <v>4</v>
      </c>
      <c r="Z88" s="360">
        <v>4</v>
      </c>
      <c r="AA88" s="360">
        <v>0</v>
      </c>
      <c r="AB88" s="360">
        <v>0</v>
      </c>
      <c r="AC88" s="497" t="s">
        <v>478</v>
      </c>
      <c r="AD88" s="498"/>
      <c r="AE88" s="251"/>
      <c r="AF88" s="245"/>
      <c r="AG88" s="245"/>
      <c r="AH88" s="245"/>
      <c r="AI88" s="245"/>
      <c r="AJ88" s="245"/>
      <c r="AK88" s="245"/>
      <c r="AL88" s="245"/>
      <c r="AM88" s="245"/>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5"/>
      <c r="BM88" s="245"/>
      <c r="BN88" s="245"/>
    </row>
    <row r="89" spans="1:66" s="45" customFormat="1" ht="93.75" customHeight="1" x14ac:dyDescent="0.2">
      <c r="A89" s="222" t="s">
        <v>181</v>
      </c>
      <c r="B89" s="222" t="s">
        <v>313</v>
      </c>
      <c r="C89" s="221" t="s">
        <v>336</v>
      </c>
      <c r="D89" s="221" t="s">
        <v>346</v>
      </c>
      <c r="E89" s="222" t="s">
        <v>347</v>
      </c>
      <c r="F89" s="372"/>
      <c r="G89" s="372"/>
      <c r="H89" s="372">
        <v>1</v>
      </c>
      <c r="I89" s="372"/>
      <c r="J89" s="372"/>
      <c r="K89" s="372">
        <v>1</v>
      </c>
      <c r="L89" s="372"/>
      <c r="M89" s="372"/>
      <c r="N89" s="372">
        <v>1</v>
      </c>
      <c r="O89" s="372"/>
      <c r="P89" s="372"/>
      <c r="Q89" s="372">
        <v>1</v>
      </c>
      <c r="R89" s="373">
        <f t="shared" si="6"/>
        <v>4</v>
      </c>
      <c r="S89" s="222" t="s">
        <v>116</v>
      </c>
      <c r="T89" s="222"/>
      <c r="U89" s="222"/>
      <c r="V89" s="221"/>
      <c r="W89" s="361" t="s">
        <v>339</v>
      </c>
      <c r="X89" s="360">
        <v>0</v>
      </c>
      <c r="Y89" s="360">
        <f t="shared" si="4"/>
        <v>4</v>
      </c>
      <c r="Z89" s="360">
        <v>4</v>
      </c>
      <c r="AA89" s="360">
        <v>0</v>
      </c>
      <c r="AB89" s="360">
        <v>0</v>
      </c>
      <c r="AC89" s="497" t="s">
        <v>478</v>
      </c>
      <c r="AD89" s="498"/>
      <c r="AE89" s="251"/>
      <c r="AF89" s="245"/>
      <c r="AG89" s="245"/>
      <c r="AH89" s="245"/>
      <c r="AI89" s="245"/>
      <c r="AJ89" s="245"/>
      <c r="AK89" s="245"/>
      <c r="AL89" s="245"/>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row>
    <row r="90" spans="1:66" s="45" customFormat="1" ht="76.5" x14ac:dyDescent="0.2">
      <c r="A90" s="222" t="s">
        <v>181</v>
      </c>
      <c r="B90" s="222" t="s">
        <v>313</v>
      </c>
      <c r="C90" s="221" t="s">
        <v>336</v>
      </c>
      <c r="D90" s="221" t="s">
        <v>348</v>
      </c>
      <c r="E90" s="222" t="s">
        <v>349</v>
      </c>
      <c r="F90" s="372">
        <v>1</v>
      </c>
      <c r="G90" s="372">
        <v>1</v>
      </c>
      <c r="H90" s="372">
        <v>1</v>
      </c>
      <c r="I90" s="372">
        <v>1</v>
      </c>
      <c r="J90" s="372">
        <v>1</v>
      </c>
      <c r="K90" s="372">
        <v>1</v>
      </c>
      <c r="L90" s="372">
        <v>1</v>
      </c>
      <c r="M90" s="372">
        <v>1</v>
      </c>
      <c r="N90" s="372">
        <v>1</v>
      </c>
      <c r="O90" s="372">
        <v>1</v>
      </c>
      <c r="P90" s="372">
        <v>1</v>
      </c>
      <c r="Q90" s="372">
        <v>1</v>
      </c>
      <c r="R90" s="373">
        <f t="shared" si="6"/>
        <v>12</v>
      </c>
      <c r="S90" s="222" t="s">
        <v>116</v>
      </c>
      <c r="T90" s="222"/>
      <c r="U90" s="222"/>
      <c r="V90" s="222"/>
      <c r="W90" s="361" t="s">
        <v>339</v>
      </c>
      <c r="X90" s="360" t="s">
        <v>1457</v>
      </c>
      <c r="Y90" s="360">
        <f t="shared" si="4"/>
        <v>12</v>
      </c>
      <c r="Z90" s="360">
        <v>12</v>
      </c>
      <c r="AA90" s="360">
        <v>1000</v>
      </c>
      <c r="AB90" s="360">
        <v>12000</v>
      </c>
      <c r="AC90" s="497" t="s">
        <v>478</v>
      </c>
      <c r="AD90" s="498"/>
      <c r="AE90" s="251"/>
      <c r="AF90" s="245"/>
      <c r="AG90" s="245"/>
      <c r="AH90" s="245"/>
      <c r="AI90" s="245"/>
      <c r="AJ90" s="245"/>
      <c r="AK90" s="245"/>
      <c r="AL90" s="245"/>
      <c r="AM90" s="245"/>
      <c r="AN90" s="245"/>
      <c r="AO90" s="245"/>
      <c r="AP90" s="245"/>
      <c r="AQ90" s="245"/>
      <c r="AR90" s="245"/>
      <c r="AS90" s="245"/>
      <c r="AT90" s="245"/>
      <c r="AU90" s="245"/>
      <c r="AV90" s="245"/>
      <c r="AW90" s="245"/>
      <c r="AX90" s="245"/>
      <c r="AY90" s="245"/>
      <c r="AZ90" s="245"/>
      <c r="BA90" s="245"/>
      <c r="BB90" s="245"/>
      <c r="BC90" s="245"/>
      <c r="BD90" s="245"/>
      <c r="BE90" s="245"/>
      <c r="BF90" s="245"/>
      <c r="BG90" s="245"/>
      <c r="BH90" s="245"/>
      <c r="BI90" s="245"/>
      <c r="BJ90" s="245"/>
      <c r="BK90" s="245"/>
      <c r="BL90" s="245"/>
      <c r="BM90" s="245"/>
      <c r="BN90" s="245"/>
    </row>
    <row r="91" spans="1:66" s="45" customFormat="1" ht="51" x14ac:dyDescent="0.2">
      <c r="A91" s="222" t="s">
        <v>181</v>
      </c>
      <c r="B91" s="222" t="s">
        <v>313</v>
      </c>
      <c r="C91" s="221" t="s">
        <v>336</v>
      </c>
      <c r="D91" s="221" t="s">
        <v>350</v>
      </c>
      <c r="E91" s="222" t="s">
        <v>351</v>
      </c>
      <c r="F91" s="374"/>
      <c r="G91" s="374"/>
      <c r="H91" s="374"/>
      <c r="I91" s="374"/>
      <c r="J91" s="374"/>
      <c r="K91" s="374"/>
      <c r="L91" s="374"/>
      <c r="M91" s="374"/>
      <c r="N91" s="374"/>
      <c r="O91" s="374"/>
      <c r="P91" s="374"/>
      <c r="Q91" s="374">
        <v>1</v>
      </c>
      <c r="R91" s="373">
        <f t="shared" si="6"/>
        <v>1</v>
      </c>
      <c r="S91" s="222" t="s">
        <v>106</v>
      </c>
      <c r="T91" s="222"/>
      <c r="U91" s="222"/>
      <c r="V91" s="221"/>
      <c r="W91" s="361" t="s">
        <v>339</v>
      </c>
      <c r="X91" s="360" t="s">
        <v>1457</v>
      </c>
      <c r="Y91" s="360">
        <f t="shared" si="4"/>
        <v>1</v>
      </c>
      <c r="Z91" s="360">
        <v>1</v>
      </c>
      <c r="AA91" s="360">
        <v>1000</v>
      </c>
      <c r="AB91" s="360">
        <v>1000</v>
      </c>
      <c r="AC91" s="497" t="s">
        <v>478</v>
      </c>
      <c r="AD91" s="498"/>
      <c r="AE91" s="251"/>
      <c r="AF91" s="245"/>
      <c r="AG91" s="245"/>
      <c r="AH91" s="245"/>
      <c r="AI91" s="245"/>
      <c r="AJ91" s="245"/>
      <c r="AK91" s="245"/>
      <c r="AL91" s="245"/>
      <c r="AM91" s="245"/>
      <c r="AN91" s="245"/>
      <c r="AO91" s="245"/>
      <c r="AP91" s="245"/>
      <c r="AQ91" s="245"/>
      <c r="AR91" s="245"/>
      <c r="AS91" s="245"/>
      <c r="AT91" s="245"/>
      <c r="AU91" s="245"/>
      <c r="AV91" s="245"/>
      <c r="AW91" s="245"/>
      <c r="AX91" s="245"/>
      <c r="AY91" s="245"/>
      <c r="AZ91" s="245"/>
      <c r="BA91" s="245"/>
      <c r="BB91" s="245"/>
      <c r="BC91" s="245"/>
      <c r="BD91" s="245"/>
      <c r="BE91" s="245"/>
      <c r="BF91" s="245"/>
      <c r="BG91" s="245"/>
      <c r="BH91" s="245"/>
      <c r="BI91" s="245"/>
      <c r="BJ91" s="245"/>
      <c r="BK91" s="245"/>
      <c r="BL91" s="245"/>
      <c r="BM91" s="245"/>
      <c r="BN91" s="245"/>
    </row>
    <row r="92" spans="1:66" s="45" customFormat="1" ht="51" x14ac:dyDescent="0.2">
      <c r="A92" s="222" t="s">
        <v>181</v>
      </c>
      <c r="B92" s="222" t="s">
        <v>313</v>
      </c>
      <c r="C92" s="221" t="s">
        <v>336</v>
      </c>
      <c r="D92" s="221" t="s">
        <v>352</v>
      </c>
      <c r="E92" s="222" t="s">
        <v>353</v>
      </c>
      <c r="F92" s="374">
        <v>1</v>
      </c>
      <c r="G92" s="374">
        <v>1</v>
      </c>
      <c r="H92" s="374">
        <v>1</v>
      </c>
      <c r="I92" s="374">
        <v>1</v>
      </c>
      <c r="J92" s="374">
        <v>1</v>
      </c>
      <c r="K92" s="374">
        <v>1</v>
      </c>
      <c r="L92" s="374">
        <v>1</v>
      </c>
      <c r="M92" s="374">
        <v>1</v>
      </c>
      <c r="N92" s="374">
        <v>1</v>
      </c>
      <c r="O92" s="374">
        <v>1</v>
      </c>
      <c r="P92" s="374">
        <v>1</v>
      </c>
      <c r="Q92" s="374">
        <v>1</v>
      </c>
      <c r="R92" s="373">
        <f t="shared" si="6"/>
        <v>12</v>
      </c>
      <c r="S92" s="222" t="s">
        <v>49</v>
      </c>
      <c r="T92" s="222"/>
      <c r="U92" s="222"/>
      <c r="V92" s="221" t="s">
        <v>354</v>
      </c>
      <c r="W92" s="360" t="s">
        <v>355</v>
      </c>
      <c r="X92" s="360" t="s">
        <v>1457</v>
      </c>
      <c r="Y92" s="360">
        <f t="shared" si="4"/>
        <v>12</v>
      </c>
      <c r="Z92" s="360">
        <v>12</v>
      </c>
      <c r="AA92" s="360">
        <v>1000</v>
      </c>
      <c r="AB92" s="360">
        <v>12000</v>
      </c>
      <c r="AC92" s="497" t="s">
        <v>478</v>
      </c>
      <c r="AD92" s="498"/>
      <c r="AE92" s="251"/>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245"/>
      <c r="BL92" s="245"/>
      <c r="BM92" s="245"/>
      <c r="BN92" s="245"/>
    </row>
    <row r="93" spans="1:66" s="45" customFormat="1" ht="51" x14ac:dyDescent="0.2">
      <c r="A93" s="222" t="s">
        <v>181</v>
      </c>
      <c r="B93" s="222" t="s">
        <v>313</v>
      </c>
      <c r="C93" s="221" t="s">
        <v>336</v>
      </c>
      <c r="D93" s="221" t="s">
        <v>356</v>
      </c>
      <c r="E93" s="222" t="s">
        <v>357</v>
      </c>
      <c r="F93" s="374"/>
      <c r="G93" s="374"/>
      <c r="H93" s="374">
        <v>1</v>
      </c>
      <c r="I93" s="374"/>
      <c r="J93" s="374"/>
      <c r="K93" s="374">
        <v>1</v>
      </c>
      <c r="L93" s="374"/>
      <c r="M93" s="374"/>
      <c r="N93" s="374">
        <v>1</v>
      </c>
      <c r="O93" s="374"/>
      <c r="P93" s="374"/>
      <c r="Q93" s="374">
        <v>1</v>
      </c>
      <c r="R93" s="373">
        <f t="shared" si="6"/>
        <v>4</v>
      </c>
      <c r="S93" s="222" t="s">
        <v>116</v>
      </c>
      <c r="T93" s="222"/>
      <c r="U93" s="222"/>
      <c r="V93" s="221"/>
      <c r="W93" s="360" t="s">
        <v>358</v>
      </c>
      <c r="X93" s="360">
        <v>0</v>
      </c>
      <c r="Y93" s="360">
        <f t="shared" si="4"/>
        <v>4</v>
      </c>
      <c r="Z93" s="360">
        <v>4</v>
      </c>
      <c r="AA93" s="360">
        <v>0</v>
      </c>
      <c r="AB93" s="360">
        <v>0</v>
      </c>
      <c r="AC93" s="497" t="s">
        <v>478</v>
      </c>
      <c r="AD93" s="498"/>
      <c r="AE93" s="251"/>
      <c r="AF93" s="245"/>
      <c r="AG93" s="245"/>
      <c r="AH93" s="245"/>
      <c r="AI93" s="245"/>
      <c r="AJ93" s="245"/>
      <c r="AK93" s="245"/>
      <c r="AL93" s="245"/>
      <c r="AM93" s="245"/>
      <c r="AN93" s="245"/>
      <c r="AO93" s="245"/>
      <c r="AP93" s="245"/>
      <c r="AQ93" s="245"/>
      <c r="AR93" s="245"/>
      <c r="AS93" s="245"/>
      <c r="AT93" s="245"/>
      <c r="AU93" s="245"/>
      <c r="AV93" s="245"/>
      <c r="AW93" s="245"/>
      <c r="AX93" s="245"/>
      <c r="AY93" s="245"/>
      <c r="AZ93" s="245"/>
      <c r="BA93" s="245"/>
      <c r="BB93" s="245"/>
      <c r="BC93" s="245"/>
      <c r="BD93" s="245"/>
      <c r="BE93" s="245"/>
      <c r="BF93" s="245"/>
      <c r="BG93" s="245"/>
      <c r="BH93" s="245"/>
      <c r="BI93" s="245"/>
      <c r="BJ93" s="245"/>
      <c r="BK93" s="245"/>
      <c r="BL93" s="245"/>
      <c r="BM93" s="245"/>
      <c r="BN93" s="245"/>
    </row>
    <row r="94" spans="1:66" s="45" customFormat="1" ht="51" x14ac:dyDescent="0.2">
      <c r="A94" s="222" t="s">
        <v>181</v>
      </c>
      <c r="B94" s="222" t="s">
        <v>313</v>
      </c>
      <c r="C94" s="222" t="s">
        <v>359</v>
      </c>
      <c r="D94" s="222" t="s">
        <v>360</v>
      </c>
      <c r="E94" s="222" t="s">
        <v>361</v>
      </c>
      <c r="F94" s="372"/>
      <c r="G94" s="372"/>
      <c r="H94" s="372"/>
      <c r="I94" s="372"/>
      <c r="J94" s="372"/>
      <c r="K94" s="372">
        <v>1</v>
      </c>
      <c r="L94" s="372"/>
      <c r="M94" s="372"/>
      <c r="N94" s="372"/>
      <c r="O94" s="372"/>
      <c r="P94" s="372"/>
      <c r="Q94" s="372">
        <v>1</v>
      </c>
      <c r="R94" s="373">
        <f t="shared" si="6"/>
        <v>2</v>
      </c>
      <c r="S94" s="222" t="s">
        <v>362</v>
      </c>
      <c r="T94" s="222"/>
      <c r="U94" s="222"/>
      <c r="V94" s="222"/>
      <c r="W94" s="360" t="s">
        <v>363</v>
      </c>
      <c r="X94" s="360">
        <v>0</v>
      </c>
      <c r="Y94" s="360">
        <f t="shared" si="4"/>
        <v>2</v>
      </c>
      <c r="Z94" s="360">
        <v>2</v>
      </c>
      <c r="AA94" s="360">
        <v>0</v>
      </c>
      <c r="AB94" s="360">
        <v>0</v>
      </c>
      <c r="AC94" s="497" t="s">
        <v>478</v>
      </c>
      <c r="AD94" s="498"/>
      <c r="AE94" s="251"/>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row>
    <row r="95" spans="1:66" s="45" customFormat="1" ht="74.25" customHeight="1" x14ac:dyDescent="0.2">
      <c r="A95" s="222" t="s">
        <v>181</v>
      </c>
      <c r="B95" s="222" t="s">
        <v>364</v>
      </c>
      <c r="C95" s="222" t="s">
        <v>365</v>
      </c>
      <c r="D95" s="222" t="s">
        <v>366</v>
      </c>
      <c r="E95" s="222" t="s">
        <v>367</v>
      </c>
      <c r="F95" s="374"/>
      <c r="G95" s="374"/>
      <c r="H95" s="374">
        <v>1</v>
      </c>
      <c r="I95" s="374"/>
      <c r="J95" s="374"/>
      <c r="K95" s="374">
        <v>1</v>
      </c>
      <c r="L95" s="374"/>
      <c r="M95" s="374"/>
      <c r="N95" s="374">
        <v>1</v>
      </c>
      <c r="O95" s="374"/>
      <c r="P95" s="374"/>
      <c r="Q95" s="374">
        <v>1</v>
      </c>
      <c r="R95" s="373">
        <f t="shared" si="6"/>
        <v>4</v>
      </c>
      <c r="S95" s="222" t="s">
        <v>362</v>
      </c>
      <c r="T95" s="222"/>
      <c r="U95" s="222"/>
      <c r="V95" s="221"/>
      <c r="W95" s="360" t="s">
        <v>363</v>
      </c>
      <c r="X95" s="360">
        <v>0</v>
      </c>
      <c r="Y95" s="360">
        <f t="shared" si="4"/>
        <v>4</v>
      </c>
      <c r="Z95" s="360">
        <v>3</v>
      </c>
      <c r="AA95" s="360">
        <v>0</v>
      </c>
      <c r="AB95" s="360">
        <v>0</v>
      </c>
      <c r="AC95" s="497" t="s">
        <v>478</v>
      </c>
      <c r="AD95" s="498"/>
      <c r="AE95" s="251"/>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row>
    <row r="96" spans="1:66" s="45" customFormat="1" ht="76.5" x14ac:dyDescent="0.2">
      <c r="A96" s="222" t="s">
        <v>181</v>
      </c>
      <c r="B96" s="222" t="s">
        <v>364</v>
      </c>
      <c r="C96" s="222" t="s">
        <v>365</v>
      </c>
      <c r="D96" s="222" t="s">
        <v>368</v>
      </c>
      <c r="E96" s="222" t="s">
        <v>369</v>
      </c>
      <c r="F96" s="372"/>
      <c r="G96" s="372"/>
      <c r="H96" s="372"/>
      <c r="I96" s="372"/>
      <c r="J96" s="372"/>
      <c r="K96" s="372"/>
      <c r="L96" s="372"/>
      <c r="M96" s="372"/>
      <c r="N96" s="372"/>
      <c r="O96" s="372"/>
      <c r="P96" s="372">
        <v>1</v>
      </c>
      <c r="Q96" s="372"/>
      <c r="R96" s="373">
        <f t="shared" si="6"/>
        <v>1</v>
      </c>
      <c r="S96" s="222" t="s">
        <v>106</v>
      </c>
      <c r="T96" s="222"/>
      <c r="U96" s="222"/>
      <c r="V96" s="222"/>
      <c r="W96" s="360" t="s">
        <v>363</v>
      </c>
      <c r="X96" s="360" t="s">
        <v>1447</v>
      </c>
      <c r="Y96" s="360">
        <f t="shared" si="4"/>
        <v>1</v>
      </c>
      <c r="Z96" s="360">
        <v>4</v>
      </c>
      <c r="AA96" s="360">
        <v>100</v>
      </c>
      <c r="AB96" s="360">
        <v>400</v>
      </c>
      <c r="AC96" s="497" t="s">
        <v>478</v>
      </c>
      <c r="AD96" s="498"/>
      <c r="AE96" s="251"/>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row>
    <row r="97" spans="1:66" s="45" customFormat="1" ht="76.5" x14ac:dyDescent="0.2">
      <c r="A97" s="222" t="s">
        <v>181</v>
      </c>
      <c r="B97" s="222" t="s">
        <v>364</v>
      </c>
      <c r="C97" s="222" t="s">
        <v>365</v>
      </c>
      <c r="D97" s="222" t="s">
        <v>370</v>
      </c>
      <c r="E97" s="222" t="s">
        <v>371</v>
      </c>
      <c r="F97" s="372"/>
      <c r="G97" s="372"/>
      <c r="H97" s="372"/>
      <c r="I97" s="372"/>
      <c r="J97" s="372"/>
      <c r="K97" s="372"/>
      <c r="L97" s="372"/>
      <c r="M97" s="372">
        <v>1</v>
      </c>
      <c r="N97" s="372"/>
      <c r="O97" s="372"/>
      <c r="P97" s="372"/>
      <c r="Q97" s="372"/>
      <c r="R97" s="373">
        <f t="shared" si="6"/>
        <v>1</v>
      </c>
      <c r="S97" s="222" t="s">
        <v>49</v>
      </c>
      <c r="T97" s="222"/>
      <c r="U97" s="222"/>
      <c r="V97" s="222" t="s">
        <v>372</v>
      </c>
      <c r="W97" s="360" t="s">
        <v>358</v>
      </c>
      <c r="X97" s="360" t="s">
        <v>1447</v>
      </c>
      <c r="Y97" s="360">
        <f t="shared" si="4"/>
        <v>1</v>
      </c>
      <c r="Z97" s="360">
        <v>1</v>
      </c>
      <c r="AA97" s="360">
        <v>100</v>
      </c>
      <c r="AB97" s="360">
        <v>100</v>
      </c>
      <c r="AC97" s="497" t="s">
        <v>478</v>
      </c>
      <c r="AD97" s="498"/>
      <c r="AE97" s="251"/>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row>
    <row r="98" spans="1:66" s="45" customFormat="1" ht="69" customHeight="1" x14ac:dyDescent="0.2">
      <c r="A98" s="222" t="s">
        <v>373</v>
      </c>
      <c r="B98" s="222" t="s">
        <v>374</v>
      </c>
      <c r="C98" s="222" t="s">
        <v>375</v>
      </c>
      <c r="D98" s="222" t="s">
        <v>376</v>
      </c>
      <c r="E98" s="222" t="s">
        <v>377</v>
      </c>
      <c r="F98" s="372"/>
      <c r="G98" s="372"/>
      <c r="H98" s="372"/>
      <c r="I98" s="372"/>
      <c r="J98" s="372"/>
      <c r="K98" s="372">
        <v>1</v>
      </c>
      <c r="L98" s="372"/>
      <c r="M98" s="372"/>
      <c r="N98" s="372"/>
      <c r="O98" s="372"/>
      <c r="P98" s="372"/>
      <c r="Q98" s="372">
        <v>1</v>
      </c>
      <c r="R98" s="373">
        <f t="shared" si="6"/>
        <v>2</v>
      </c>
      <c r="S98" s="222" t="s">
        <v>116</v>
      </c>
      <c r="T98" s="222"/>
      <c r="U98" s="222"/>
      <c r="V98" s="222"/>
      <c r="W98" s="360" t="s">
        <v>363</v>
      </c>
      <c r="X98" s="360" t="s">
        <v>1447</v>
      </c>
      <c r="Y98" s="360">
        <f t="shared" si="4"/>
        <v>2</v>
      </c>
      <c r="Z98" s="360">
        <v>1</v>
      </c>
      <c r="AA98" s="360">
        <v>100</v>
      </c>
      <c r="AB98" s="360">
        <v>100</v>
      </c>
      <c r="AC98" s="497" t="s">
        <v>478</v>
      </c>
      <c r="AD98" s="498"/>
      <c r="AE98" s="251"/>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row>
    <row r="99" spans="1:66" s="45" customFormat="1" ht="89.25" x14ac:dyDescent="0.2">
      <c r="A99" s="222" t="s">
        <v>373</v>
      </c>
      <c r="B99" s="222" t="s">
        <v>374</v>
      </c>
      <c r="C99" s="222" t="s">
        <v>378</v>
      </c>
      <c r="D99" s="222" t="s">
        <v>379</v>
      </c>
      <c r="E99" s="222" t="s">
        <v>380</v>
      </c>
      <c r="F99" s="372"/>
      <c r="G99" s="372"/>
      <c r="H99" s="372">
        <v>1</v>
      </c>
      <c r="I99" s="372"/>
      <c r="J99" s="372"/>
      <c r="K99" s="372">
        <v>1</v>
      </c>
      <c r="L99" s="372"/>
      <c r="M99" s="372"/>
      <c r="N99" s="372">
        <v>1</v>
      </c>
      <c r="O99" s="372"/>
      <c r="P99" s="372"/>
      <c r="Q99" s="372">
        <v>1</v>
      </c>
      <c r="R99" s="373">
        <f t="shared" si="6"/>
        <v>4</v>
      </c>
      <c r="S99" s="222" t="s">
        <v>116</v>
      </c>
      <c r="T99" s="222"/>
      <c r="U99" s="222"/>
      <c r="V99" s="222"/>
      <c r="W99" s="360" t="s">
        <v>381</v>
      </c>
      <c r="X99" s="360" t="s">
        <v>1447</v>
      </c>
      <c r="Y99" s="360">
        <f t="shared" si="4"/>
        <v>4</v>
      </c>
      <c r="Z99" s="360">
        <v>2</v>
      </c>
      <c r="AA99" s="360">
        <v>100</v>
      </c>
      <c r="AB99" s="360">
        <v>200</v>
      </c>
      <c r="AC99" s="497" t="s">
        <v>478</v>
      </c>
      <c r="AD99" s="498"/>
      <c r="AE99" s="251"/>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245"/>
      <c r="BH99" s="245"/>
      <c r="BI99" s="245"/>
      <c r="BJ99" s="245"/>
      <c r="BK99" s="245"/>
      <c r="BL99" s="245"/>
      <c r="BM99" s="245"/>
      <c r="BN99" s="245"/>
    </row>
    <row r="100" spans="1:66" s="45" customFormat="1" ht="72" customHeight="1" x14ac:dyDescent="0.2">
      <c r="A100" s="222" t="s">
        <v>373</v>
      </c>
      <c r="B100" s="222" t="s">
        <v>374</v>
      </c>
      <c r="C100" s="222" t="s">
        <v>382</v>
      </c>
      <c r="D100" s="222" t="s">
        <v>383</v>
      </c>
      <c r="E100" s="222" t="s">
        <v>384</v>
      </c>
      <c r="F100" s="372"/>
      <c r="G100" s="372"/>
      <c r="H100" s="372">
        <v>1</v>
      </c>
      <c r="I100" s="372"/>
      <c r="J100" s="372"/>
      <c r="K100" s="372">
        <v>1</v>
      </c>
      <c r="L100" s="372"/>
      <c r="M100" s="372"/>
      <c r="N100" s="372">
        <v>1</v>
      </c>
      <c r="O100" s="372"/>
      <c r="P100" s="372"/>
      <c r="Q100" s="372"/>
      <c r="R100" s="373">
        <f t="shared" si="6"/>
        <v>3</v>
      </c>
      <c r="S100" s="222" t="s">
        <v>49</v>
      </c>
      <c r="T100" s="222"/>
      <c r="U100" s="222" t="s">
        <v>385</v>
      </c>
      <c r="V100" s="222"/>
      <c r="W100" s="360" t="s">
        <v>381</v>
      </c>
      <c r="X100" s="360" t="s">
        <v>1447</v>
      </c>
      <c r="Y100" s="360">
        <f t="shared" si="4"/>
        <v>3</v>
      </c>
      <c r="Z100" s="360">
        <v>4</v>
      </c>
      <c r="AA100" s="360">
        <v>100</v>
      </c>
      <c r="AB100" s="360">
        <v>400</v>
      </c>
      <c r="AC100" s="497" t="s">
        <v>478</v>
      </c>
      <c r="AD100" s="498"/>
      <c r="AE100" s="251"/>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245"/>
      <c r="BJ100" s="245"/>
      <c r="BK100" s="245"/>
      <c r="BL100" s="245"/>
      <c r="BM100" s="245"/>
      <c r="BN100" s="245"/>
    </row>
    <row r="101" spans="1:66" s="45" customFormat="1" ht="89.25" x14ac:dyDescent="0.2">
      <c r="A101" s="222" t="s">
        <v>373</v>
      </c>
      <c r="B101" s="222" t="s">
        <v>374</v>
      </c>
      <c r="C101" s="222" t="s">
        <v>382</v>
      </c>
      <c r="D101" s="222" t="s">
        <v>386</v>
      </c>
      <c r="E101" s="222" t="s">
        <v>387</v>
      </c>
      <c r="F101" s="372"/>
      <c r="G101" s="372"/>
      <c r="H101" s="372"/>
      <c r="I101" s="372">
        <v>1</v>
      </c>
      <c r="J101" s="372"/>
      <c r="K101" s="372"/>
      <c r="L101" s="372">
        <v>1</v>
      </c>
      <c r="M101" s="372"/>
      <c r="N101" s="372"/>
      <c r="O101" s="372">
        <v>1</v>
      </c>
      <c r="P101" s="372"/>
      <c r="Q101" s="372"/>
      <c r="R101" s="373">
        <f t="shared" si="6"/>
        <v>3</v>
      </c>
      <c r="S101" s="222" t="s">
        <v>49</v>
      </c>
      <c r="T101" s="222"/>
      <c r="U101" s="222" t="s">
        <v>385</v>
      </c>
      <c r="V101" s="222"/>
      <c r="W101" s="360" t="s">
        <v>381</v>
      </c>
      <c r="X101" s="360" t="s">
        <v>1447</v>
      </c>
      <c r="Y101" s="360">
        <f t="shared" si="4"/>
        <v>3</v>
      </c>
      <c r="Z101" s="360">
        <v>3</v>
      </c>
      <c r="AA101" s="360">
        <v>100</v>
      </c>
      <c r="AB101" s="360">
        <v>300</v>
      </c>
      <c r="AC101" s="497" t="s">
        <v>478</v>
      </c>
      <c r="AD101" s="498"/>
      <c r="AE101" s="251"/>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row>
    <row r="102" spans="1:66" s="45" customFormat="1" ht="89.25" x14ac:dyDescent="0.2">
      <c r="A102" s="222" t="s">
        <v>373</v>
      </c>
      <c r="B102" s="222" t="s">
        <v>374</v>
      </c>
      <c r="C102" s="222" t="s">
        <v>382</v>
      </c>
      <c r="D102" s="222" t="s">
        <v>388</v>
      </c>
      <c r="E102" s="222" t="s">
        <v>389</v>
      </c>
      <c r="F102" s="372"/>
      <c r="G102" s="372"/>
      <c r="H102" s="372"/>
      <c r="I102" s="372">
        <v>1</v>
      </c>
      <c r="J102" s="372"/>
      <c r="K102" s="372"/>
      <c r="L102" s="372">
        <v>1</v>
      </c>
      <c r="M102" s="372"/>
      <c r="N102" s="372"/>
      <c r="O102" s="372">
        <v>1</v>
      </c>
      <c r="P102" s="372"/>
      <c r="Q102" s="372"/>
      <c r="R102" s="373">
        <f t="shared" si="6"/>
        <v>3</v>
      </c>
      <c r="S102" s="222" t="s">
        <v>99</v>
      </c>
      <c r="T102" s="222" t="s">
        <v>261</v>
      </c>
      <c r="U102" s="222"/>
      <c r="V102" s="222"/>
      <c r="W102" s="360" t="s">
        <v>381</v>
      </c>
      <c r="X102" s="360" t="s">
        <v>1447</v>
      </c>
      <c r="Y102" s="360">
        <f t="shared" si="4"/>
        <v>3</v>
      </c>
      <c r="Z102" s="360">
        <v>3</v>
      </c>
      <c r="AA102" s="360">
        <v>100</v>
      </c>
      <c r="AB102" s="360">
        <v>300</v>
      </c>
      <c r="AC102" s="497" t="s">
        <v>478</v>
      </c>
      <c r="AD102" s="498"/>
      <c r="AE102" s="251"/>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row>
    <row r="103" spans="1:66" s="45" customFormat="1" ht="89.25" x14ac:dyDescent="0.2">
      <c r="A103" s="222" t="s">
        <v>373</v>
      </c>
      <c r="B103" s="222" t="s">
        <v>374</v>
      </c>
      <c r="C103" s="222" t="s">
        <v>382</v>
      </c>
      <c r="D103" s="222" t="s">
        <v>390</v>
      </c>
      <c r="E103" s="222" t="s">
        <v>391</v>
      </c>
      <c r="F103" s="372"/>
      <c r="G103" s="372"/>
      <c r="H103" s="372"/>
      <c r="I103" s="372"/>
      <c r="J103" s="372">
        <v>1</v>
      </c>
      <c r="K103" s="372"/>
      <c r="L103" s="372"/>
      <c r="M103" s="372">
        <v>1</v>
      </c>
      <c r="N103" s="372"/>
      <c r="O103" s="372"/>
      <c r="P103" s="372">
        <v>1</v>
      </c>
      <c r="Q103" s="372"/>
      <c r="R103" s="373">
        <f t="shared" si="6"/>
        <v>3</v>
      </c>
      <c r="S103" s="222" t="s">
        <v>99</v>
      </c>
      <c r="T103" s="222" t="s">
        <v>261</v>
      </c>
      <c r="U103" s="222" t="s">
        <v>392</v>
      </c>
      <c r="V103" s="222"/>
      <c r="W103" s="360" t="s">
        <v>381</v>
      </c>
      <c r="X103" s="360" t="s">
        <v>1447</v>
      </c>
      <c r="Y103" s="360">
        <f t="shared" si="4"/>
        <v>3</v>
      </c>
      <c r="Z103" s="360">
        <v>3</v>
      </c>
      <c r="AA103" s="360">
        <v>0</v>
      </c>
      <c r="AB103" s="360">
        <v>0</v>
      </c>
      <c r="AC103" s="497" t="s">
        <v>478</v>
      </c>
      <c r="AD103" s="498"/>
      <c r="AE103" s="251"/>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c r="BC103" s="245"/>
      <c r="BD103" s="245"/>
      <c r="BE103" s="245"/>
      <c r="BF103" s="245"/>
      <c r="BG103" s="245"/>
      <c r="BH103" s="245"/>
      <c r="BI103" s="245"/>
      <c r="BJ103" s="245"/>
      <c r="BK103" s="245"/>
      <c r="BL103" s="245"/>
      <c r="BM103" s="245"/>
      <c r="BN103" s="245"/>
    </row>
    <row r="104" spans="1:66" s="45" customFormat="1" ht="89.25" x14ac:dyDescent="0.2">
      <c r="A104" s="222" t="s">
        <v>373</v>
      </c>
      <c r="B104" s="222" t="s">
        <v>393</v>
      </c>
      <c r="C104" s="221" t="s">
        <v>394</v>
      </c>
      <c r="D104" s="221" t="s">
        <v>395</v>
      </c>
      <c r="E104" s="221" t="s">
        <v>396</v>
      </c>
      <c r="F104" s="374">
        <v>1</v>
      </c>
      <c r="G104" s="374"/>
      <c r="H104" s="374"/>
      <c r="I104" s="374"/>
      <c r="J104" s="374"/>
      <c r="K104" s="374"/>
      <c r="L104" s="374"/>
      <c r="M104" s="374"/>
      <c r="N104" s="374"/>
      <c r="O104" s="374"/>
      <c r="P104" s="374"/>
      <c r="Q104" s="374"/>
      <c r="R104" s="373">
        <f t="shared" si="6"/>
        <v>1</v>
      </c>
      <c r="S104" s="222" t="s">
        <v>49</v>
      </c>
      <c r="T104" s="222"/>
      <c r="U104" s="222"/>
      <c r="V104" s="221" t="s">
        <v>397</v>
      </c>
      <c r="W104" s="361" t="s">
        <v>358</v>
      </c>
      <c r="X104" s="360" t="s">
        <v>1447</v>
      </c>
      <c r="Y104" s="360">
        <f t="shared" si="4"/>
        <v>1</v>
      </c>
      <c r="Z104" s="360">
        <v>3</v>
      </c>
      <c r="AA104" s="360">
        <v>0</v>
      </c>
      <c r="AB104" s="360">
        <v>0</v>
      </c>
      <c r="AC104" s="497" t="s">
        <v>478</v>
      </c>
      <c r="AD104" s="498"/>
      <c r="AE104" s="251"/>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c r="BC104" s="245"/>
      <c r="BD104" s="245"/>
      <c r="BE104" s="245"/>
      <c r="BF104" s="245"/>
      <c r="BG104" s="245"/>
      <c r="BH104" s="245"/>
      <c r="BI104" s="245"/>
      <c r="BJ104" s="245"/>
      <c r="BK104" s="245"/>
      <c r="BL104" s="245"/>
      <c r="BM104" s="245"/>
      <c r="BN104" s="245"/>
    </row>
    <row r="105" spans="1:66" s="45" customFormat="1" ht="51" x14ac:dyDescent="0.2">
      <c r="A105" s="222" t="s">
        <v>398</v>
      </c>
      <c r="B105" s="222" t="s">
        <v>399</v>
      </c>
      <c r="C105" s="222" t="s">
        <v>400</v>
      </c>
      <c r="D105" s="222" t="s">
        <v>401</v>
      </c>
      <c r="E105" s="222" t="s">
        <v>402</v>
      </c>
      <c r="F105" s="372" t="s">
        <v>403</v>
      </c>
      <c r="G105" s="372" t="s">
        <v>403</v>
      </c>
      <c r="H105" s="372">
        <v>1</v>
      </c>
      <c r="I105" s="372" t="s">
        <v>403</v>
      </c>
      <c r="J105" s="372" t="s">
        <v>403</v>
      </c>
      <c r="K105" s="372">
        <v>1</v>
      </c>
      <c r="L105" s="372" t="s">
        <v>403</v>
      </c>
      <c r="M105" s="372" t="s">
        <v>403</v>
      </c>
      <c r="N105" s="372">
        <v>1</v>
      </c>
      <c r="O105" s="372" t="s">
        <v>403</v>
      </c>
      <c r="P105" s="372" t="s">
        <v>403</v>
      </c>
      <c r="Q105" s="372">
        <v>1</v>
      </c>
      <c r="R105" s="373">
        <f t="shared" si="6"/>
        <v>4</v>
      </c>
      <c r="S105" s="222" t="s">
        <v>116</v>
      </c>
      <c r="T105" s="222" t="s">
        <v>49</v>
      </c>
      <c r="U105" s="222" t="s">
        <v>317</v>
      </c>
      <c r="V105" s="222"/>
      <c r="W105" s="360" t="s">
        <v>404</v>
      </c>
      <c r="X105" s="360" t="s">
        <v>1447</v>
      </c>
      <c r="Y105" s="360">
        <f t="shared" si="4"/>
        <v>4</v>
      </c>
      <c r="Z105" s="360">
        <v>1</v>
      </c>
      <c r="AA105" s="360">
        <v>0</v>
      </c>
      <c r="AB105" s="360">
        <v>0</v>
      </c>
      <c r="AC105" s="497" t="s">
        <v>478</v>
      </c>
      <c r="AD105" s="498"/>
      <c r="AE105" s="251"/>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row>
    <row r="106" spans="1:66" s="45" customFormat="1" ht="51" x14ac:dyDescent="0.2">
      <c r="A106" s="222" t="s">
        <v>398</v>
      </c>
      <c r="B106" s="222" t="s">
        <v>399</v>
      </c>
      <c r="C106" s="222" t="s">
        <v>400</v>
      </c>
      <c r="D106" s="222" t="s">
        <v>405</v>
      </c>
      <c r="E106" s="221" t="s">
        <v>406</v>
      </c>
      <c r="F106" s="374" t="s">
        <v>403</v>
      </c>
      <c r="G106" s="374" t="s">
        <v>403</v>
      </c>
      <c r="H106" s="374">
        <v>1</v>
      </c>
      <c r="I106" s="374" t="s">
        <v>403</v>
      </c>
      <c r="J106" s="374" t="s">
        <v>403</v>
      </c>
      <c r="K106" s="374">
        <v>1</v>
      </c>
      <c r="L106" s="374" t="s">
        <v>403</v>
      </c>
      <c r="M106" s="374" t="s">
        <v>403</v>
      </c>
      <c r="N106" s="374">
        <v>1</v>
      </c>
      <c r="O106" s="374" t="s">
        <v>403</v>
      </c>
      <c r="P106" s="374" t="s">
        <v>403</v>
      </c>
      <c r="Q106" s="374">
        <v>1</v>
      </c>
      <c r="R106" s="373">
        <f t="shared" si="6"/>
        <v>4</v>
      </c>
      <c r="S106" s="222" t="s">
        <v>116</v>
      </c>
      <c r="T106" s="222"/>
      <c r="U106" s="222"/>
      <c r="V106" s="221"/>
      <c r="W106" s="360" t="s">
        <v>404</v>
      </c>
      <c r="X106" s="360" t="s">
        <v>1447</v>
      </c>
      <c r="Y106" s="360">
        <f t="shared" si="4"/>
        <v>4</v>
      </c>
      <c r="Z106" s="360">
        <v>4</v>
      </c>
      <c r="AA106" s="360">
        <v>100</v>
      </c>
      <c r="AB106" s="360">
        <v>400</v>
      </c>
      <c r="AC106" s="497" t="s">
        <v>478</v>
      </c>
      <c r="AD106" s="498"/>
      <c r="AE106" s="251"/>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row>
    <row r="107" spans="1:66" s="45" customFormat="1" ht="51" x14ac:dyDescent="0.2">
      <c r="A107" s="222" t="s">
        <v>398</v>
      </c>
      <c r="B107" s="222" t="s">
        <v>399</v>
      </c>
      <c r="C107" s="222" t="s">
        <v>400</v>
      </c>
      <c r="D107" s="222" t="s">
        <v>407</v>
      </c>
      <c r="E107" s="222" t="s">
        <v>408</v>
      </c>
      <c r="F107" s="372" t="s">
        <v>403</v>
      </c>
      <c r="G107" s="372" t="s">
        <v>403</v>
      </c>
      <c r="H107" s="372"/>
      <c r="I107" s="372" t="s">
        <v>403</v>
      </c>
      <c r="J107" s="372" t="s">
        <v>403</v>
      </c>
      <c r="K107" s="372">
        <v>1</v>
      </c>
      <c r="L107" s="372" t="s">
        <v>403</v>
      </c>
      <c r="M107" s="372" t="s">
        <v>403</v>
      </c>
      <c r="N107" s="372"/>
      <c r="O107" s="372" t="s">
        <v>403</v>
      </c>
      <c r="P107" s="372" t="s">
        <v>403</v>
      </c>
      <c r="Q107" s="372">
        <v>1</v>
      </c>
      <c r="R107" s="373">
        <f t="shared" si="6"/>
        <v>2</v>
      </c>
      <c r="S107" s="222" t="s">
        <v>49</v>
      </c>
      <c r="T107" s="222"/>
      <c r="U107" s="222" t="s">
        <v>409</v>
      </c>
      <c r="V107" s="222"/>
      <c r="W107" s="360" t="s">
        <v>404</v>
      </c>
      <c r="X107" s="360" t="s">
        <v>1447</v>
      </c>
      <c r="Y107" s="360">
        <f t="shared" si="4"/>
        <v>2</v>
      </c>
      <c r="Z107" s="360">
        <v>4</v>
      </c>
      <c r="AA107" s="360">
        <v>0</v>
      </c>
      <c r="AB107" s="360">
        <v>0</v>
      </c>
      <c r="AC107" s="497" t="s">
        <v>478</v>
      </c>
      <c r="AD107" s="498"/>
      <c r="AE107" s="251"/>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c r="BE107" s="245"/>
      <c r="BF107" s="245"/>
      <c r="BG107" s="245"/>
      <c r="BH107" s="245"/>
      <c r="BI107" s="245"/>
      <c r="BJ107" s="245"/>
      <c r="BK107" s="245"/>
      <c r="BL107" s="245"/>
      <c r="BM107" s="245"/>
      <c r="BN107" s="245"/>
    </row>
    <row r="108" spans="1:66" s="45" customFormat="1" ht="63.75" x14ac:dyDescent="0.2">
      <c r="A108" s="222" t="s">
        <v>181</v>
      </c>
      <c r="B108" s="222" t="s">
        <v>410</v>
      </c>
      <c r="C108" s="221" t="s">
        <v>411</v>
      </c>
      <c r="D108" s="221" t="s">
        <v>412</v>
      </c>
      <c r="E108" s="221" t="s">
        <v>413</v>
      </c>
      <c r="F108" s="374"/>
      <c r="G108" s="374"/>
      <c r="H108" s="374"/>
      <c r="I108" s="374"/>
      <c r="J108" s="374"/>
      <c r="K108" s="374"/>
      <c r="L108" s="374"/>
      <c r="M108" s="374"/>
      <c r="N108" s="374">
        <v>1</v>
      </c>
      <c r="O108" s="374"/>
      <c r="P108" s="374"/>
      <c r="Q108" s="374"/>
      <c r="R108" s="373">
        <f t="shared" si="6"/>
        <v>1</v>
      </c>
      <c r="S108" s="222" t="s">
        <v>49</v>
      </c>
      <c r="T108" s="222"/>
      <c r="U108" s="222" t="s">
        <v>414</v>
      </c>
      <c r="V108" s="221"/>
      <c r="W108" s="361" t="s">
        <v>358</v>
      </c>
      <c r="X108" s="360" t="s">
        <v>1447</v>
      </c>
      <c r="Y108" s="360">
        <f t="shared" si="4"/>
        <v>1</v>
      </c>
      <c r="Z108" s="360">
        <v>2</v>
      </c>
      <c r="AA108" s="360">
        <v>0</v>
      </c>
      <c r="AB108" s="360">
        <v>0</v>
      </c>
      <c r="AC108" s="497" t="s">
        <v>478</v>
      </c>
      <c r="AD108" s="498"/>
      <c r="AE108" s="251"/>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245"/>
      <c r="BJ108" s="245"/>
      <c r="BK108" s="245"/>
      <c r="BL108" s="245"/>
      <c r="BM108" s="245"/>
      <c r="BN108" s="245"/>
    </row>
    <row r="109" spans="1:66" s="45" customFormat="1" ht="63.75" x14ac:dyDescent="0.2">
      <c r="A109" s="222" t="s">
        <v>181</v>
      </c>
      <c r="B109" s="222" t="s">
        <v>410</v>
      </c>
      <c r="C109" s="221" t="s">
        <v>411</v>
      </c>
      <c r="D109" s="221" t="s">
        <v>415</v>
      </c>
      <c r="E109" s="222" t="s">
        <v>416</v>
      </c>
      <c r="F109" s="372"/>
      <c r="G109" s="372"/>
      <c r="H109" s="372">
        <v>1</v>
      </c>
      <c r="I109" s="372"/>
      <c r="J109" s="372"/>
      <c r="K109" s="372">
        <v>1</v>
      </c>
      <c r="L109" s="372"/>
      <c r="M109" s="372"/>
      <c r="N109" s="372">
        <v>1</v>
      </c>
      <c r="O109" s="372"/>
      <c r="P109" s="372"/>
      <c r="Q109" s="372">
        <v>1</v>
      </c>
      <c r="R109" s="373">
        <f t="shared" si="6"/>
        <v>4</v>
      </c>
      <c r="S109" s="222" t="s">
        <v>116</v>
      </c>
      <c r="T109" s="222"/>
      <c r="U109" s="222"/>
      <c r="V109" s="222"/>
      <c r="W109" s="361" t="s">
        <v>358</v>
      </c>
      <c r="X109" s="360" t="s">
        <v>1447</v>
      </c>
      <c r="Y109" s="360">
        <f t="shared" si="4"/>
        <v>4</v>
      </c>
      <c r="Z109" s="360">
        <v>1</v>
      </c>
      <c r="AA109" s="360">
        <v>100</v>
      </c>
      <c r="AB109" s="360">
        <v>100</v>
      </c>
      <c r="AC109" s="497" t="s">
        <v>478</v>
      </c>
      <c r="AD109" s="498"/>
      <c r="AE109" s="251"/>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row>
    <row r="110" spans="1:66" s="45" customFormat="1" ht="140.25" x14ac:dyDescent="0.2">
      <c r="A110" s="222" t="s">
        <v>181</v>
      </c>
      <c r="B110" s="222" t="s">
        <v>410</v>
      </c>
      <c r="C110" s="221" t="s">
        <v>411</v>
      </c>
      <c r="D110" s="221" t="s">
        <v>417</v>
      </c>
      <c r="E110" s="221" t="s">
        <v>418</v>
      </c>
      <c r="F110" s="374"/>
      <c r="G110" s="374"/>
      <c r="H110" s="374"/>
      <c r="I110" s="374"/>
      <c r="J110" s="374">
        <v>1</v>
      </c>
      <c r="K110" s="374"/>
      <c r="L110" s="374"/>
      <c r="M110" s="374"/>
      <c r="N110" s="374"/>
      <c r="O110" s="374"/>
      <c r="P110" s="374"/>
      <c r="Q110" s="374"/>
      <c r="R110" s="373">
        <f t="shared" si="6"/>
        <v>1</v>
      </c>
      <c r="S110" s="222" t="s">
        <v>49</v>
      </c>
      <c r="T110" s="222"/>
      <c r="U110" s="222" t="s">
        <v>419</v>
      </c>
      <c r="V110" s="221"/>
      <c r="W110" s="361" t="s">
        <v>358</v>
      </c>
      <c r="X110" s="360" t="s">
        <v>1447</v>
      </c>
      <c r="Y110" s="360">
        <f t="shared" si="4"/>
        <v>1</v>
      </c>
      <c r="Z110" s="360">
        <v>4</v>
      </c>
      <c r="AA110" s="360">
        <v>100</v>
      </c>
      <c r="AB110" s="360">
        <v>400</v>
      </c>
      <c r="AC110" s="497" t="s">
        <v>478</v>
      </c>
      <c r="AD110" s="498"/>
      <c r="AE110" s="251"/>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row>
    <row r="111" spans="1:66" s="45" customFormat="1" ht="63.75" x14ac:dyDescent="0.2">
      <c r="A111" s="222" t="s">
        <v>181</v>
      </c>
      <c r="B111" s="222" t="s">
        <v>410</v>
      </c>
      <c r="C111" s="221" t="s">
        <v>411</v>
      </c>
      <c r="D111" s="221" t="s">
        <v>420</v>
      </c>
      <c r="E111" s="222" t="s">
        <v>421</v>
      </c>
      <c r="F111" s="372"/>
      <c r="G111" s="372"/>
      <c r="H111" s="372"/>
      <c r="I111" s="372"/>
      <c r="J111" s="372"/>
      <c r="K111" s="372"/>
      <c r="L111" s="372">
        <v>1</v>
      </c>
      <c r="M111" s="372"/>
      <c r="N111" s="372"/>
      <c r="O111" s="372"/>
      <c r="P111" s="372"/>
      <c r="Q111" s="372"/>
      <c r="R111" s="373">
        <f t="shared" si="6"/>
        <v>1</v>
      </c>
      <c r="S111" s="222" t="s">
        <v>119</v>
      </c>
      <c r="T111" s="222"/>
      <c r="U111" s="222"/>
      <c r="V111" s="222"/>
      <c r="W111" s="361" t="s">
        <v>358</v>
      </c>
      <c r="X111" s="360" t="s">
        <v>1447</v>
      </c>
      <c r="Y111" s="360">
        <f t="shared" si="4"/>
        <v>1</v>
      </c>
      <c r="Z111" s="360">
        <v>1</v>
      </c>
      <c r="AA111" s="360">
        <v>100</v>
      </c>
      <c r="AB111" s="360">
        <v>100</v>
      </c>
      <c r="AC111" s="497" t="s">
        <v>478</v>
      </c>
      <c r="AD111" s="498"/>
      <c r="AE111" s="251"/>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245"/>
      <c r="BJ111" s="245"/>
      <c r="BK111" s="245"/>
      <c r="BL111" s="245"/>
      <c r="BM111" s="245"/>
      <c r="BN111" s="245"/>
    </row>
    <row r="112" spans="1:66" s="45" customFormat="1" ht="63.75" x14ac:dyDescent="0.2">
      <c r="A112" s="222" t="s">
        <v>181</v>
      </c>
      <c r="B112" s="222" t="s">
        <v>410</v>
      </c>
      <c r="C112" s="221" t="s">
        <v>411</v>
      </c>
      <c r="D112" s="221" t="s">
        <v>422</v>
      </c>
      <c r="E112" s="222" t="s">
        <v>423</v>
      </c>
      <c r="F112" s="372"/>
      <c r="G112" s="372"/>
      <c r="H112" s="372"/>
      <c r="I112" s="372"/>
      <c r="J112" s="372"/>
      <c r="K112" s="372">
        <v>1</v>
      </c>
      <c r="L112" s="372"/>
      <c r="M112" s="372"/>
      <c r="N112" s="372"/>
      <c r="O112" s="372"/>
      <c r="P112" s="372"/>
      <c r="Q112" s="372">
        <v>1</v>
      </c>
      <c r="R112" s="373">
        <f t="shared" si="6"/>
        <v>2</v>
      </c>
      <c r="S112" s="222" t="s">
        <v>106</v>
      </c>
      <c r="T112" s="222"/>
      <c r="U112" s="222"/>
      <c r="V112" s="222"/>
      <c r="W112" s="361" t="s">
        <v>358</v>
      </c>
      <c r="X112" s="360" t="s">
        <v>1447</v>
      </c>
      <c r="Y112" s="360">
        <f t="shared" si="4"/>
        <v>2</v>
      </c>
      <c r="Z112" s="360">
        <v>1</v>
      </c>
      <c r="AA112" s="360">
        <v>100</v>
      </c>
      <c r="AB112" s="360">
        <v>100</v>
      </c>
      <c r="AC112" s="497" t="s">
        <v>478</v>
      </c>
      <c r="AD112" s="498"/>
      <c r="AE112" s="251"/>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245"/>
      <c r="BJ112" s="245"/>
      <c r="BK112" s="245"/>
      <c r="BL112" s="245"/>
      <c r="BM112" s="245"/>
      <c r="BN112" s="245"/>
    </row>
    <row r="113" spans="1:66" s="251" customFormat="1" ht="66" customHeight="1" x14ac:dyDescent="0.2">
      <c r="A113" s="222" t="s">
        <v>181</v>
      </c>
      <c r="B113" s="222" t="s">
        <v>410</v>
      </c>
      <c r="C113" s="221" t="s">
        <v>411</v>
      </c>
      <c r="D113" s="221" t="s">
        <v>424</v>
      </c>
      <c r="E113" s="221" t="s">
        <v>425</v>
      </c>
      <c r="F113" s="374"/>
      <c r="G113" s="374"/>
      <c r="H113" s="374"/>
      <c r="I113" s="374"/>
      <c r="J113" s="374"/>
      <c r="K113" s="374"/>
      <c r="L113" s="374"/>
      <c r="M113" s="374">
        <v>1</v>
      </c>
      <c r="N113" s="374"/>
      <c r="O113" s="374"/>
      <c r="P113" s="374"/>
      <c r="Q113" s="374"/>
      <c r="R113" s="373">
        <f t="shared" si="6"/>
        <v>1</v>
      </c>
      <c r="S113" s="222" t="s">
        <v>49</v>
      </c>
      <c r="T113" s="222"/>
      <c r="U113" s="222" t="s">
        <v>426</v>
      </c>
      <c r="V113" s="221"/>
      <c r="W113" s="361" t="s">
        <v>358</v>
      </c>
      <c r="X113" s="360" t="s">
        <v>1447</v>
      </c>
      <c r="Y113" s="360">
        <f t="shared" si="4"/>
        <v>1</v>
      </c>
      <c r="Z113" s="360">
        <v>2</v>
      </c>
      <c r="AA113" s="360">
        <v>100</v>
      </c>
      <c r="AB113" s="360">
        <v>200</v>
      </c>
      <c r="AC113" s="497" t="s">
        <v>478</v>
      </c>
      <c r="AD113" s="498"/>
    </row>
    <row r="114" spans="1:66" s="45" customFormat="1" ht="58.5" customHeight="1" x14ac:dyDescent="0.2">
      <c r="A114" s="222" t="s">
        <v>181</v>
      </c>
      <c r="B114" s="222" t="s">
        <v>410</v>
      </c>
      <c r="C114" s="221" t="s">
        <v>411</v>
      </c>
      <c r="D114" s="221" t="s">
        <v>427</v>
      </c>
      <c r="E114" s="222" t="s">
        <v>428</v>
      </c>
      <c r="F114" s="372"/>
      <c r="G114" s="372"/>
      <c r="H114" s="372">
        <v>1</v>
      </c>
      <c r="I114" s="372"/>
      <c r="J114" s="372"/>
      <c r="K114" s="372">
        <v>1</v>
      </c>
      <c r="L114" s="372"/>
      <c r="M114" s="372"/>
      <c r="N114" s="372">
        <v>1</v>
      </c>
      <c r="O114" s="372"/>
      <c r="P114" s="372"/>
      <c r="Q114" s="372">
        <v>1</v>
      </c>
      <c r="R114" s="373">
        <f t="shared" si="6"/>
        <v>4</v>
      </c>
      <c r="S114" s="222" t="s">
        <v>99</v>
      </c>
      <c r="T114" s="222"/>
      <c r="U114" s="222"/>
      <c r="V114" s="222"/>
      <c r="W114" s="361" t="s">
        <v>358</v>
      </c>
      <c r="X114" s="360" t="s">
        <v>1447</v>
      </c>
      <c r="Y114" s="360">
        <f t="shared" si="4"/>
        <v>4</v>
      </c>
      <c r="Z114" s="360">
        <v>1</v>
      </c>
      <c r="AA114" s="360">
        <v>100</v>
      </c>
      <c r="AB114" s="360">
        <v>100</v>
      </c>
      <c r="AC114" s="497" t="s">
        <v>478</v>
      </c>
      <c r="AD114" s="498"/>
      <c r="AE114" s="251"/>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245"/>
      <c r="BJ114" s="245"/>
      <c r="BK114" s="245"/>
      <c r="BL114" s="245"/>
      <c r="BM114" s="245"/>
      <c r="BN114" s="245"/>
    </row>
    <row r="115" spans="1:66" s="45" customFormat="1" ht="90" customHeight="1" x14ac:dyDescent="0.2">
      <c r="A115" s="222" t="s">
        <v>181</v>
      </c>
      <c r="B115" s="222" t="s">
        <v>410</v>
      </c>
      <c r="C115" s="221" t="s">
        <v>411</v>
      </c>
      <c r="D115" s="221" t="s">
        <v>429</v>
      </c>
      <c r="E115" s="221" t="s">
        <v>430</v>
      </c>
      <c r="F115" s="374"/>
      <c r="G115" s="374">
        <v>1</v>
      </c>
      <c r="H115" s="374"/>
      <c r="I115" s="374"/>
      <c r="J115" s="374"/>
      <c r="K115" s="374"/>
      <c r="L115" s="374"/>
      <c r="M115" s="374"/>
      <c r="N115" s="374"/>
      <c r="O115" s="374"/>
      <c r="P115" s="374"/>
      <c r="Q115" s="374"/>
      <c r="R115" s="373">
        <f t="shared" si="6"/>
        <v>1</v>
      </c>
      <c r="S115" s="222" t="s">
        <v>99</v>
      </c>
      <c r="T115" s="222" t="s">
        <v>119</v>
      </c>
      <c r="U115" s="222"/>
      <c r="V115" s="221"/>
      <c r="W115" s="361" t="s">
        <v>358</v>
      </c>
      <c r="X115" s="360" t="s">
        <v>1447</v>
      </c>
      <c r="Y115" s="360">
        <f t="shared" si="4"/>
        <v>1</v>
      </c>
      <c r="Z115" s="360">
        <v>4</v>
      </c>
      <c r="AA115" s="360">
        <v>100</v>
      </c>
      <c r="AB115" s="360">
        <v>400</v>
      </c>
      <c r="AC115" s="497" t="s">
        <v>478</v>
      </c>
      <c r="AD115" s="498"/>
      <c r="AE115" s="251"/>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245"/>
      <c r="BJ115" s="245"/>
      <c r="BK115" s="245"/>
      <c r="BL115" s="245"/>
      <c r="BM115" s="245"/>
      <c r="BN115" s="245"/>
    </row>
    <row r="116" spans="1:66" s="45" customFormat="1" ht="81" customHeight="1" x14ac:dyDescent="0.2">
      <c r="A116" s="222" t="s">
        <v>181</v>
      </c>
      <c r="B116" s="222" t="s">
        <v>410</v>
      </c>
      <c r="C116" s="221" t="s">
        <v>411</v>
      </c>
      <c r="D116" s="221" t="s">
        <v>431</v>
      </c>
      <c r="E116" s="222" t="s">
        <v>432</v>
      </c>
      <c r="F116" s="372"/>
      <c r="G116" s="372"/>
      <c r="H116" s="372"/>
      <c r="I116" s="372"/>
      <c r="J116" s="372"/>
      <c r="K116" s="372"/>
      <c r="L116" s="372"/>
      <c r="M116" s="372"/>
      <c r="N116" s="372"/>
      <c r="O116" s="372"/>
      <c r="P116" s="372">
        <v>1</v>
      </c>
      <c r="Q116" s="372"/>
      <c r="R116" s="373">
        <f t="shared" si="6"/>
        <v>1</v>
      </c>
      <c r="S116" s="222" t="s">
        <v>106</v>
      </c>
      <c r="T116" s="222" t="s">
        <v>119</v>
      </c>
      <c r="U116" s="222"/>
      <c r="V116" s="222"/>
      <c r="W116" s="361" t="s">
        <v>358</v>
      </c>
      <c r="X116" s="360" t="s">
        <v>1447</v>
      </c>
      <c r="Y116" s="360">
        <f t="shared" si="4"/>
        <v>1</v>
      </c>
      <c r="Z116" s="360">
        <v>1</v>
      </c>
      <c r="AA116" s="360">
        <v>100</v>
      </c>
      <c r="AB116" s="360">
        <v>100</v>
      </c>
      <c r="AC116" s="497" t="s">
        <v>478</v>
      </c>
      <c r="AD116" s="498"/>
      <c r="AE116" s="251"/>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row>
    <row r="117" spans="1:66" s="45" customFormat="1" ht="84.75" customHeight="1" x14ac:dyDescent="0.2">
      <c r="A117" s="222" t="s">
        <v>181</v>
      </c>
      <c r="B117" s="222" t="s">
        <v>410</v>
      </c>
      <c r="C117" s="221" t="s">
        <v>411</v>
      </c>
      <c r="D117" s="221" t="s">
        <v>433</v>
      </c>
      <c r="E117" s="222" t="s">
        <v>434</v>
      </c>
      <c r="F117" s="372"/>
      <c r="G117" s="372"/>
      <c r="H117" s="372"/>
      <c r="I117" s="372"/>
      <c r="J117" s="372"/>
      <c r="K117" s="372"/>
      <c r="L117" s="372">
        <v>1</v>
      </c>
      <c r="M117" s="372">
        <v>1</v>
      </c>
      <c r="N117" s="372"/>
      <c r="O117" s="372"/>
      <c r="P117" s="372"/>
      <c r="Q117" s="372"/>
      <c r="R117" s="373">
        <f t="shared" si="6"/>
        <v>2</v>
      </c>
      <c r="S117" s="222" t="s">
        <v>119</v>
      </c>
      <c r="T117" s="222" t="s">
        <v>99</v>
      </c>
      <c r="U117" s="222"/>
      <c r="V117" s="222"/>
      <c r="W117" s="361" t="s">
        <v>358</v>
      </c>
      <c r="X117" s="360" t="s">
        <v>1447</v>
      </c>
      <c r="Y117" s="360">
        <f t="shared" si="4"/>
        <v>2</v>
      </c>
      <c r="Z117" s="360">
        <v>1</v>
      </c>
      <c r="AA117" s="360">
        <v>100</v>
      </c>
      <c r="AB117" s="360">
        <v>100</v>
      </c>
      <c r="AC117" s="497" t="s">
        <v>478</v>
      </c>
      <c r="AD117" s="498"/>
      <c r="AE117" s="251"/>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row>
    <row r="118" spans="1:66" s="45" customFormat="1" ht="63.75" x14ac:dyDescent="0.2">
      <c r="A118" s="222" t="s">
        <v>181</v>
      </c>
      <c r="B118" s="222" t="s">
        <v>410</v>
      </c>
      <c r="C118" s="221" t="s">
        <v>411</v>
      </c>
      <c r="D118" s="221" t="s">
        <v>435</v>
      </c>
      <c r="E118" s="222" t="s">
        <v>436</v>
      </c>
      <c r="F118" s="372"/>
      <c r="G118" s="372"/>
      <c r="H118" s="372"/>
      <c r="I118" s="372"/>
      <c r="J118" s="372"/>
      <c r="K118" s="372">
        <v>1</v>
      </c>
      <c r="L118" s="372"/>
      <c r="M118" s="372"/>
      <c r="N118" s="372"/>
      <c r="O118" s="372"/>
      <c r="P118" s="372">
        <v>1</v>
      </c>
      <c r="Q118" s="372"/>
      <c r="R118" s="373">
        <f t="shared" si="6"/>
        <v>2</v>
      </c>
      <c r="S118" s="222" t="s">
        <v>437</v>
      </c>
      <c r="T118" s="222"/>
      <c r="U118" s="222"/>
      <c r="V118" s="222"/>
      <c r="W118" s="361" t="s">
        <v>358</v>
      </c>
      <c r="X118" s="360" t="s">
        <v>1447</v>
      </c>
      <c r="Y118" s="360">
        <f t="shared" si="4"/>
        <v>2</v>
      </c>
      <c r="Z118" s="360">
        <v>2</v>
      </c>
      <c r="AA118" s="360">
        <v>100</v>
      </c>
      <c r="AB118" s="360">
        <v>200</v>
      </c>
      <c r="AC118" s="497" t="s">
        <v>478</v>
      </c>
      <c r="AD118" s="498"/>
      <c r="AE118" s="251"/>
      <c r="AF118" s="245"/>
      <c r="AG118" s="245"/>
      <c r="AH118" s="245"/>
      <c r="AI118" s="245"/>
      <c r="AJ118" s="245"/>
      <c r="AK118" s="245"/>
      <c r="AL118" s="245"/>
      <c r="AM118" s="245"/>
      <c r="AN118" s="245"/>
      <c r="AO118" s="245"/>
      <c r="AP118" s="245"/>
      <c r="AQ118" s="245"/>
      <c r="AR118" s="245"/>
      <c r="AS118" s="245"/>
      <c r="AT118" s="245"/>
      <c r="AU118" s="245"/>
      <c r="AV118" s="245"/>
      <c r="AW118" s="245"/>
      <c r="AX118" s="245"/>
      <c r="AY118" s="245"/>
      <c r="AZ118" s="245"/>
      <c r="BA118" s="245"/>
      <c r="BB118" s="245"/>
      <c r="BC118" s="245"/>
      <c r="BD118" s="245"/>
      <c r="BE118" s="245"/>
      <c r="BF118" s="245"/>
      <c r="BG118" s="245"/>
      <c r="BH118" s="245"/>
      <c r="BI118" s="245"/>
      <c r="BJ118" s="245"/>
      <c r="BK118" s="245"/>
      <c r="BL118" s="245"/>
      <c r="BM118" s="245"/>
      <c r="BN118" s="245"/>
    </row>
    <row r="119" spans="1:66" s="45" customFormat="1" ht="63.75" x14ac:dyDescent="0.2">
      <c r="A119" s="222" t="s">
        <v>181</v>
      </c>
      <c r="B119" s="222" t="s">
        <v>410</v>
      </c>
      <c r="C119" s="221" t="s">
        <v>411</v>
      </c>
      <c r="D119" s="221" t="s">
        <v>438</v>
      </c>
      <c r="E119" s="222" t="s">
        <v>439</v>
      </c>
      <c r="F119" s="372"/>
      <c r="G119" s="372"/>
      <c r="H119" s="372"/>
      <c r="I119" s="372"/>
      <c r="J119" s="372"/>
      <c r="K119" s="372"/>
      <c r="L119" s="372"/>
      <c r="M119" s="372">
        <v>1</v>
      </c>
      <c r="N119" s="372"/>
      <c r="O119" s="372"/>
      <c r="P119" s="372"/>
      <c r="Q119" s="372"/>
      <c r="R119" s="373">
        <f t="shared" si="6"/>
        <v>1</v>
      </c>
      <c r="S119" s="222" t="s">
        <v>119</v>
      </c>
      <c r="T119" s="222"/>
      <c r="U119" s="222"/>
      <c r="V119" s="222"/>
      <c r="W119" s="361" t="s">
        <v>355</v>
      </c>
      <c r="X119" s="360" t="s">
        <v>1447</v>
      </c>
      <c r="Y119" s="360">
        <f t="shared" si="4"/>
        <v>1</v>
      </c>
      <c r="Z119" s="360">
        <v>2</v>
      </c>
      <c r="AA119" s="360">
        <v>100</v>
      </c>
      <c r="AB119" s="360">
        <v>200</v>
      </c>
      <c r="AC119" s="497" t="s">
        <v>478</v>
      </c>
      <c r="AD119" s="498"/>
      <c r="AE119" s="251"/>
      <c r="AF119" s="245"/>
      <c r="AG119" s="245"/>
      <c r="AH119" s="245"/>
      <c r="AI119" s="245"/>
      <c r="AJ119" s="245"/>
      <c r="AK119" s="245"/>
      <c r="AL119" s="245"/>
      <c r="AM119" s="245"/>
      <c r="AN119" s="245"/>
      <c r="AO119" s="245"/>
      <c r="AP119" s="245"/>
      <c r="AQ119" s="245"/>
      <c r="AR119" s="245"/>
      <c r="AS119" s="245"/>
      <c r="AT119" s="245"/>
      <c r="AU119" s="245"/>
      <c r="AV119" s="245"/>
      <c r="AW119" s="245"/>
      <c r="AX119" s="245"/>
      <c r="AY119" s="245"/>
      <c r="AZ119" s="245"/>
      <c r="BA119" s="245"/>
      <c r="BB119" s="245"/>
      <c r="BC119" s="245"/>
      <c r="BD119" s="245"/>
      <c r="BE119" s="245"/>
      <c r="BF119" s="245"/>
      <c r="BG119" s="245"/>
      <c r="BH119" s="245"/>
      <c r="BI119" s="245"/>
      <c r="BJ119" s="245"/>
      <c r="BK119" s="245"/>
      <c r="BL119" s="245"/>
      <c r="BM119" s="245"/>
      <c r="BN119" s="245"/>
    </row>
    <row r="120" spans="1:66" s="45" customFormat="1" ht="114.75" x14ac:dyDescent="0.2">
      <c r="A120" s="222" t="s">
        <v>373</v>
      </c>
      <c r="B120" s="222" t="s">
        <v>410</v>
      </c>
      <c r="C120" s="222" t="s">
        <v>440</v>
      </c>
      <c r="D120" s="222" t="s">
        <v>441</v>
      </c>
      <c r="E120" s="446" t="s">
        <v>442</v>
      </c>
      <c r="F120" s="372"/>
      <c r="G120" s="372"/>
      <c r="H120" s="372">
        <v>1</v>
      </c>
      <c r="I120" s="372"/>
      <c r="J120" s="372"/>
      <c r="K120" s="372">
        <v>1</v>
      </c>
      <c r="L120" s="372"/>
      <c r="M120" s="372"/>
      <c r="N120" s="372">
        <v>1</v>
      </c>
      <c r="O120" s="372"/>
      <c r="P120" s="372"/>
      <c r="Q120" s="372">
        <v>1</v>
      </c>
      <c r="R120" s="373">
        <f t="shared" si="6"/>
        <v>4</v>
      </c>
      <c r="S120" s="446" t="s">
        <v>443</v>
      </c>
      <c r="T120" s="222"/>
      <c r="U120" s="222"/>
      <c r="V120" s="222" t="s">
        <v>444</v>
      </c>
      <c r="W120" s="360" t="s">
        <v>358</v>
      </c>
      <c r="X120" s="360" t="s">
        <v>1447</v>
      </c>
      <c r="Y120" s="360">
        <f t="shared" si="4"/>
        <v>4</v>
      </c>
      <c r="Z120" s="499">
        <v>1</v>
      </c>
      <c r="AA120" s="499">
        <v>100</v>
      </c>
      <c r="AB120" s="499">
        <v>100</v>
      </c>
      <c r="AC120" s="497" t="s">
        <v>478</v>
      </c>
      <c r="AD120" s="498"/>
      <c r="AE120" s="251"/>
      <c r="AF120" s="245"/>
      <c r="AG120" s="245"/>
      <c r="AH120" s="245"/>
      <c r="AI120" s="245"/>
      <c r="AJ120" s="245"/>
      <c r="AK120" s="245"/>
      <c r="AL120" s="245"/>
      <c r="AM120" s="245"/>
      <c r="AN120" s="245"/>
      <c r="AO120" s="245"/>
      <c r="AP120" s="245"/>
      <c r="AQ120" s="245"/>
      <c r="AR120" s="245"/>
      <c r="AS120" s="245"/>
      <c r="AT120" s="245"/>
      <c r="AU120" s="245"/>
      <c r="AV120" s="245"/>
      <c r="AW120" s="245"/>
      <c r="AX120" s="245"/>
      <c r="AY120" s="245"/>
      <c r="AZ120" s="245"/>
      <c r="BA120" s="245"/>
      <c r="BB120" s="245"/>
      <c r="BC120" s="245"/>
      <c r="BD120" s="245"/>
      <c r="BE120" s="245"/>
      <c r="BF120" s="245"/>
      <c r="BG120" s="245"/>
      <c r="BH120" s="245"/>
      <c r="BI120" s="245"/>
      <c r="BJ120" s="245"/>
      <c r="BK120" s="245"/>
      <c r="BL120" s="245"/>
      <c r="BM120" s="245"/>
      <c r="BN120" s="245"/>
    </row>
    <row r="121" spans="1:66" s="45" customFormat="1" ht="242.25" x14ac:dyDescent="0.2">
      <c r="A121" s="222" t="s">
        <v>373</v>
      </c>
      <c r="B121" s="222" t="s">
        <v>410</v>
      </c>
      <c r="C121" s="222" t="s">
        <v>445</v>
      </c>
      <c r="D121" s="221" t="s">
        <v>446</v>
      </c>
      <c r="E121" s="221" t="s">
        <v>447</v>
      </c>
      <c r="F121" s="374"/>
      <c r="G121" s="374"/>
      <c r="H121" s="374"/>
      <c r="I121" s="374">
        <v>1</v>
      </c>
      <c r="J121" s="374"/>
      <c r="K121" s="374"/>
      <c r="L121" s="374"/>
      <c r="M121" s="374">
        <v>1</v>
      </c>
      <c r="N121" s="374"/>
      <c r="O121" s="374"/>
      <c r="P121" s="374"/>
      <c r="Q121" s="374"/>
      <c r="R121" s="373">
        <f t="shared" si="6"/>
        <v>2</v>
      </c>
      <c r="S121" s="446" t="s">
        <v>448</v>
      </c>
      <c r="T121" s="222"/>
      <c r="U121" s="222"/>
      <c r="V121" s="221" t="s">
        <v>449</v>
      </c>
      <c r="W121" s="361" t="s">
        <v>358</v>
      </c>
      <c r="X121" s="360" t="s">
        <v>1447</v>
      </c>
      <c r="Y121" s="360">
        <f t="shared" si="4"/>
        <v>2</v>
      </c>
      <c r="Z121" s="499">
        <v>4</v>
      </c>
      <c r="AA121" s="499">
        <v>100</v>
      </c>
      <c r="AB121" s="499">
        <v>400</v>
      </c>
      <c r="AC121" s="497" t="s">
        <v>478</v>
      </c>
      <c r="AD121" s="498"/>
      <c r="AE121" s="251"/>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5"/>
      <c r="BI121" s="245"/>
      <c r="BJ121" s="245"/>
      <c r="BK121" s="245"/>
      <c r="BL121" s="245"/>
      <c r="BM121" s="245"/>
      <c r="BN121" s="245"/>
    </row>
    <row r="122" spans="1:66" s="45" customFormat="1" ht="63.75" x14ac:dyDescent="0.2">
      <c r="A122" s="222" t="s">
        <v>373</v>
      </c>
      <c r="B122" s="222" t="s">
        <v>410</v>
      </c>
      <c r="C122" s="222" t="s">
        <v>450</v>
      </c>
      <c r="D122" s="222" t="s">
        <v>451</v>
      </c>
      <c r="E122" s="222" t="s">
        <v>452</v>
      </c>
      <c r="F122" s="372">
        <v>1</v>
      </c>
      <c r="G122" s="372"/>
      <c r="H122" s="372"/>
      <c r="I122" s="372">
        <v>1</v>
      </c>
      <c r="J122" s="372"/>
      <c r="K122" s="372"/>
      <c r="L122" s="372">
        <v>1</v>
      </c>
      <c r="M122" s="372"/>
      <c r="N122" s="372"/>
      <c r="O122" s="372">
        <v>1</v>
      </c>
      <c r="P122" s="372"/>
      <c r="Q122" s="372"/>
      <c r="R122" s="373">
        <f t="shared" si="6"/>
        <v>4</v>
      </c>
      <c r="S122" s="222" t="s">
        <v>49</v>
      </c>
      <c r="T122" s="222" t="s">
        <v>106</v>
      </c>
      <c r="U122" s="222"/>
      <c r="V122" s="222" t="s">
        <v>453</v>
      </c>
      <c r="W122" s="361" t="s">
        <v>358</v>
      </c>
      <c r="X122" s="360" t="s">
        <v>1447</v>
      </c>
      <c r="Y122" s="360">
        <f t="shared" si="4"/>
        <v>4</v>
      </c>
      <c r="Z122" s="499">
        <v>2</v>
      </c>
      <c r="AA122" s="499">
        <v>100</v>
      </c>
      <c r="AB122" s="499">
        <v>200</v>
      </c>
      <c r="AC122" s="497" t="s">
        <v>478</v>
      </c>
      <c r="AD122" s="498"/>
      <c r="AE122" s="251"/>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c r="BC122" s="245"/>
      <c r="BD122" s="245"/>
      <c r="BE122" s="245"/>
      <c r="BF122" s="245"/>
      <c r="BG122" s="245"/>
      <c r="BH122" s="245"/>
      <c r="BI122" s="245"/>
      <c r="BJ122" s="245"/>
      <c r="BK122" s="245"/>
      <c r="BL122" s="245"/>
      <c r="BM122" s="245"/>
      <c r="BN122" s="245"/>
    </row>
    <row r="123" spans="1:66" s="45" customFormat="1" ht="63.75" x14ac:dyDescent="0.2">
      <c r="A123" s="222" t="s">
        <v>373</v>
      </c>
      <c r="B123" s="222" t="s">
        <v>410</v>
      </c>
      <c r="C123" s="222" t="s">
        <v>450</v>
      </c>
      <c r="D123" s="222" t="s">
        <v>454</v>
      </c>
      <c r="E123" s="222" t="s">
        <v>455</v>
      </c>
      <c r="F123" s="372"/>
      <c r="G123" s="372"/>
      <c r="H123" s="372">
        <v>1</v>
      </c>
      <c r="I123" s="372"/>
      <c r="J123" s="372"/>
      <c r="K123" s="372">
        <v>1</v>
      </c>
      <c r="L123" s="372"/>
      <c r="M123" s="372"/>
      <c r="N123" s="372">
        <v>1</v>
      </c>
      <c r="O123" s="372"/>
      <c r="P123" s="372"/>
      <c r="Q123" s="372">
        <v>1</v>
      </c>
      <c r="R123" s="373">
        <f t="shared" si="6"/>
        <v>4</v>
      </c>
      <c r="S123" s="222" t="s">
        <v>99</v>
      </c>
      <c r="T123" s="222" t="s">
        <v>100</v>
      </c>
      <c r="U123" s="222" t="s">
        <v>119</v>
      </c>
      <c r="V123" s="222"/>
      <c r="W123" s="361" t="s">
        <v>358</v>
      </c>
      <c r="X123" s="360" t="s">
        <v>1452</v>
      </c>
      <c r="Y123" s="360">
        <f t="shared" si="4"/>
        <v>4</v>
      </c>
      <c r="Z123" s="499">
        <v>4</v>
      </c>
      <c r="AA123" s="499">
        <v>500</v>
      </c>
      <c r="AB123" s="499">
        <v>2000</v>
      </c>
      <c r="AC123" s="497" t="s">
        <v>478</v>
      </c>
      <c r="AD123" s="498"/>
      <c r="AE123" s="251"/>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c r="BC123" s="245"/>
      <c r="BD123" s="245"/>
      <c r="BE123" s="245"/>
      <c r="BF123" s="245"/>
      <c r="BG123" s="245"/>
      <c r="BH123" s="245"/>
      <c r="BI123" s="245"/>
      <c r="BJ123" s="245"/>
      <c r="BK123" s="245"/>
      <c r="BL123" s="245"/>
      <c r="BM123" s="245"/>
      <c r="BN123" s="245"/>
    </row>
    <row r="124" spans="1:66" s="220" customFormat="1" x14ac:dyDescent="0.25">
      <c r="A124" s="222"/>
      <c r="B124" s="222"/>
      <c r="C124" s="383"/>
      <c r="D124" s="383"/>
      <c r="E124" s="364"/>
      <c r="F124" s="384">
        <f>SUM(F10:F123)</f>
        <v>20</v>
      </c>
      <c r="G124" s="384">
        <f>SUM(G10:G123)</f>
        <v>18</v>
      </c>
      <c r="H124" s="384">
        <f>SUM(H10:H123)</f>
        <v>45</v>
      </c>
      <c r="I124" s="384">
        <f>SUM(I10:I123)</f>
        <v>31</v>
      </c>
      <c r="J124" s="384">
        <f>SUM(J10:J123)</f>
        <v>28</v>
      </c>
      <c r="K124" s="384">
        <f>SUM(K10:K123)</f>
        <v>51</v>
      </c>
      <c r="L124" s="384">
        <f>SUM(L10:L123)</f>
        <v>30</v>
      </c>
      <c r="M124" s="384">
        <f>SUM(M10:M123)</f>
        <v>31</v>
      </c>
      <c r="N124" s="384">
        <f>SUM(N10:N123)</f>
        <v>45</v>
      </c>
      <c r="O124" s="384">
        <f>SUM(O10:O123)</f>
        <v>25</v>
      </c>
      <c r="P124" s="384">
        <f>SUM(P10:P123)</f>
        <v>29</v>
      </c>
      <c r="Q124" s="384">
        <f>SUM(Q10:Q123)</f>
        <v>53</v>
      </c>
      <c r="R124" s="384">
        <f>SUM(R10:R123)</f>
        <v>355</v>
      </c>
      <c r="S124" s="222"/>
      <c r="T124" s="222"/>
      <c r="U124" s="222"/>
      <c r="V124" s="385"/>
      <c r="W124" s="362"/>
      <c r="X124" s="360"/>
      <c r="Y124" s="500"/>
      <c r="Z124" s="500"/>
      <c r="AA124" s="500"/>
      <c r="AB124" s="500"/>
      <c r="AC124" s="497"/>
      <c r="AD124" s="498"/>
      <c r="AE124" s="223"/>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1:66" s="220" customFormat="1" x14ac:dyDescent="0.25">
      <c r="A125" s="355"/>
      <c r="B125" s="355"/>
      <c r="C125" s="355"/>
      <c r="D125" s="355"/>
      <c r="E125" s="355"/>
      <c r="F125" s="355"/>
      <c r="G125" s="355"/>
      <c r="H125" s="355"/>
      <c r="I125" s="355"/>
      <c r="J125" s="355"/>
      <c r="K125" s="355"/>
      <c r="L125" s="355"/>
      <c r="M125" s="355"/>
      <c r="N125" s="386"/>
      <c r="O125" s="387"/>
      <c r="P125" s="388"/>
      <c r="Q125" s="388"/>
      <c r="R125" s="388"/>
      <c r="S125" s="388"/>
      <c r="T125" s="388"/>
      <c r="U125" s="388"/>
      <c r="V125" s="388"/>
      <c r="W125" s="363"/>
      <c r="X125" s="244"/>
      <c r="Y125" s="223"/>
      <c r="Z125" s="223"/>
      <c r="AA125" s="223"/>
      <c r="AB125" s="223"/>
      <c r="AC125" s="251"/>
      <c r="AD125" s="223"/>
      <c r="AE125" s="223"/>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1:66" s="220" customFormat="1" x14ac:dyDescent="0.25">
      <c r="A126" s="355"/>
      <c r="B126" s="355"/>
      <c r="C126" s="355"/>
      <c r="D126" s="355"/>
      <c r="E126" s="355"/>
      <c r="F126" s="355"/>
      <c r="G126" s="355"/>
      <c r="H126" s="355"/>
      <c r="I126" s="355"/>
      <c r="J126" s="355"/>
      <c r="K126" s="355"/>
      <c r="L126" s="355"/>
      <c r="M126" s="355"/>
      <c r="N126" s="386"/>
      <c r="O126" s="387"/>
      <c r="P126" s="388"/>
      <c r="Q126" s="388"/>
      <c r="R126" s="388"/>
      <c r="S126" s="388"/>
      <c r="T126" s="388"/>
      <c r="U126" s="388"/>
      <c r="V126" s="388"/>
      <c r="W126" s="363"/>
      <c r="X126" s="244"/>
      <c r="Y126" s="223"/>
      <c r="Z126" s="223"/>
      <c r="AA126" s="223"/>
      <c r="AB126" s="223"/>
      <c r="AC126" s="251"/>
      <c r="AD126" s="223"/>
      <c r="AE126" s="223"/>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1:66" s="220" customFormat="1" x14ac:dyDescent="0.25">
      <c r="A127" s="355"/>
      <c r="B127" s="355"/>
      <c r="C127" s="355"/>
      <c r="D127" s="355"/>
      <c r="E127" s="355"/>
      <c r="F127" s="355"/>
      <c r="G127" s="355"/>
      <c r="H127" s="355"/>
      <c r="I127" s="355"/>
      <c r="J127" s="355"/>
      <c r="K127" s="355"/>
      <c r="L127" s="355"/>
      <c r="M127" s="355"/>
      <c r="N127" s="386"/>
      <c r="O127" s="387"/>
      <c r="P127" s="388"/>
      <c r="Q127" s="388"/>
      <c r="R127" s="388"/>
      <c r="S127" s="388"/>
      <c r="T127" s="388"/>
      <c r="U127" s="388"/>
      <c r="V127" s="388"/>
      <c r="W127" s="363"/>
      <c r="X127" s="244"/>
      <c r="Y127" s="223"/>
      <c r="Z127" s="223"/>
      <c r="AA127" s="223"/>
      <c r="AB127" s="223"/>
      <c r="AC127" s="251"/>
      <c r="AD127" s="223"/>
      <c r="AE127" s="223"/>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1:66" s="220" customFormat="1" x14ac:dyDescent="0.25">
      <c r="A128" s="355"/>
      <c r="B128" s="355"/>
      <c r="C128" s="355"/>
      <c r="D128" s="355"/>
      <c r="E128" s="355"/>
      <c r="F128" s="355"/>
      <c r="G128" s="355"/>
      <c r="H128" s="355"/>
      <c r="I128" s="355"/>
      <c r="J128" s="355"/>
      <c r="K128" s="355"/>
      <c r="L128" s="355"/>
      <c r="M128" s="355"/>
      <c r="N128" s="386"/>
      <c r="O128" s="387"/>
      <c r="P128" s="388"/>
      <c r="Q128" s="388"/>
      <c r="R128" s="388"/>
      <c r="S128" s="388"/>
      <c r="T128" s="388"/>
      <c r="U128" s="388"/>
      <c r="V128" s="388"/>
      <c r="W128" s="363"/>
      <c r="X128" s="244"/>
      <c r="Y128" s="223"/>
      <c r="Z128" s="223"/>
      <c r="AA128" s="223"/>
      <c r="AB128" s="223"/>
      <c r="AC128" s="251"/>
      <c r="AD128" s="223"/>
      <c r="AE128" s="223"/>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1:66" s="220" customFormat="1" x14ac:dyDescent="0.25">
      <c r="A129" s="355"/>
      <c r="B129" s="355"/>
      <c r="C129" s="355"/>
      <c r="D129" s="355"/>
      <c r="E129" s="355"/>
      <c r="F129" s="355"/>
      <c r="G129" s="355"/>
      <c r="H129" s="355"/>
      <c r="I129" s="355"/>
      <c r="J129" s="355"/>
      <c r="K129" s="355"/>
      <c r="L129" s="355"/>
      <c r="M129" s="355"/>
      <c r="N129" s="386"/>
      <c r="O129" s="387"/>
      <c r="P129" s="388"/>
      <c r="Q129" s="388"/>
      <c r="R129" s="388"/>
      <c r="S129" s="388"/>
      <c r="T129" s="388"/>
      <c r="U129" s="388"/>
      <c r="V129" s="388"/>
      <c r="W129" s="363"/>
      <c r="X129" s="244"/>
      <c r="Y129" s="223"/>
      <c r="Z129" s="223"/>
      <c r="AA129" s="223"/>
      <c r="AB129" s="223"/>
      <c r="AC129" s="251"/>
      <c r="AD129" s="223"/>
      <c r="AE129" s="223"/>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1:66" s="220" customFormat="1" x14ac:dyDescent="0.25">
      <c r="A130" s="355"/>
      <c r="B130" s="355"/>
      <c r="C130" s="355"/>
      <c r="D130" s="355"/>
      <c r="E130" s="355"/>
      <c r="F130" s="355"/>
      <c r="G130" s="355"/>
      <c r="H130" s="355"/>
      <c r="I130" s="355"/>
      <c r="J130" s="355"/>
      <c r="K130" s="355"/>
      <c r="L130" s="355"/>
      <c r="M130" s="355"/>
      <c r="N130" s="386"/>
      <c r="O130" s="387"/>
      <c r="P130" s="388"/>
      <c r="Q130" s="388"/>
      <c r="R130" s="388"/>
      <c r="S130" s="388"/>
      <c r="T130" s="388"/>
      <c r="U130" s="388"/>
      <c r="V130" s="388"/>
      <c r="W130" s="363"/>
      <c r="X130" s="244"/>
      <c r="Y130" s="223"/>
      <c r="Z130" s="223"/>
      <c r="AA130" s="223"/>
      <c r="AB130" s="223"/>
      <c r="AC130" s="251"/>
      <c r="AD130" s="223"/>
      <c r="AE130" s="223"/>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1:66" s="220" customFormat="1" x14ac:dyDescent="0.25">
      <c r="A131" s="355"/>
      <c r="B131" s="355"/>
      <c r="C131" s="355"/>
      <c r="D131" s="355"/>
      <c r="E131" s="355"/>
      <c r="F131" s="355"/>
      <c r="G131" s="355"/>
      <c r="H131" s="355"/>
      <c r="I131" s="355"/>
      <c r="J131" s="355"/>
      <c r="K131" s="355"/>
      <c r="L131" s="355"/>
      <c r="M131" s="355"/>
      <c r="N131" s="386"/>
      <c r="O131" s="387"/>
      <c r="P131" s="388"/>
      <c r="Q131" s="388"/>
      <c r="R131" s="388"/>
      <c r="S131" s="388"/>
      <c r="T131" s="388"/>
      <c r="U131" s="388"/>
      <c r="V131" s="388"/>
      <c r="W131" s="363"/>
      <c r="X131" s="244"/>
      <c r="Y131" s="223"/>
      <c r="Z131" s="223"/>
      <c r="AA131" s="223"/>
      <c r="AB131" s="223"/>
      <c r="AC131" s="251"/>
      <c r="AD131" s="223"/>
      <c r="AE131" s="223"/>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1:66" s="220" customFormat="1" x14ac:dyDescent="0.25">
      <c r="A132" s="355"/>
      <c r="B132" s="355"/>
      <c r="C132" s="355"/>
      <c r="D132" s="355"/>
      <c r="E132" s="355"/>
      <c r="F132" s="355"/>
      <c r="G132" s="355"/>
      <c r="H132" s="355"/>
      <c r="I132" s="355"/>
      <c r="J132" s="355"/>
      <c r="K132" s="355"/>
      <c r="L132" s="355"/>
      <c r="M132" s="355"/>
      <c r="N132" s="386"/>
      <c r="O132" s="387"/>
      <c r="P132" s="388"/>
      <c r="Q132" s="388"/>
      <c r="R132" s="388"/>
      <c r="S132" s="388"/>
      <c r="T132" s="388"/>
      <c r="U132" s="388"/>
      <c r="V132" s="388"/>
      <c r="W132" s="363"/>
      <c r="X132" s="244"/>
      <c r="Y132" s="223"/>
      <c r="Z132" s="223"/>
      <c r="AA132" s="223"/>
      <c r="AB132" s="223"/>
      <c r="AC132" s="251"/>
      <c r="AD132" s="223"/>
      <c r="AE132" s="223"/>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1:66" s="220" customFormat="1" x14ac:dyDescent="0.25">
      <c r="A133" s="355"/>
      <c r="B133" s="355"/>
      <c r="C133" s="355"/>
      <c r="D133" s="355"/>
      <c r="E133" s="355"/>
      <c r="F133" s="355"/>
      <c r="G133" s="355"/>
      <c r="H133" s="355"/>
      <c r="I133" s="355"/>
      <c r="J133" s="355"/>
      <c r="K133" s="355"/>
      <c r="L133" s="355"/>
      <c r="M133" s="355"/>
      <c r="N133" s="386"/>
      <c r="O133" s="387"/>
      <c r="P133" s="388"/>
      <c r="Q133" s="388"/>
      <c r="R133" s="388"/>
      <c r="S133" s="388"/>
      <c r="T133" s="388"/>
      <c r="U133" s="388"/>
      <c r="V133" s="388"/>
      <c r="W133" s="363"/>
      <c r="X133" s="244"/>
      <c r="Y133" s="223"/>
      <c r="Z133" s="223"/>
      <c r="AA133" s="223"/>
      <c r="AB133" s="223"/>
      <c r="AC133" s="251"/>
      <c r="AD133" s="223"/>
      <c r="AE133" s="223"/>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1:66" s="220" customFormat="1" x14ac:dyDescent="0.25">
      <c r="A134" s="355"/>
      <c r="B134" s="355"/>
      <c r="C134" s="355"/>
      <c r="D134" s="355"/>
      <c r="E134" s="355"/>
      <c r="F134" s="355"/>
      <c r="G134" s="355"/>
      <c r="H134" s="355"/>
      <c r="I134" s="355"/>
      <c r="J134" s="355"/>
      <c r="K134" s="355"/>
      <c r="L134" s="355"/>
      <c r="M134" s="355"/>
      <c r="N134" s="386"/>
      <c r="O134" s="387"/>
      <c r="P134" s="388"/>
      <c r="Q134" s="388"/>
      <c r="R134" s="388"/>
      <c r="S134" s="388"/>
      <c r="T134" s="388"/>
      <c r="U134" s="388"/>
      <c r="V134" s="388"/>
      <c r="W134" s="363"/>
      <c r="X134" s="244"/>
      <c r="Y134" s="223"/>
      <c r="Z134" s="223"/>
      <c r="AA134" s="223"/>
      <c r="AB134" s="223"/>
      <c r="AC134" s="251"/>
      <c r="AD134" s="223"/>
      <c r="AE134" s="223"/>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1:66" s="220" customFormat="1" x14ac:dyDescent="0.25">
      <c r="A135" s="355"/>
      <c r="B135" s="355"/>
      <c r="C135" s="355"/>
      <c r="D135" s="355"/>
      <c r="E135" s="355"/>
      <c r="F135" s="355"/>
      <c r="G135" s="355"/>
      <c r="H135" s="355"/>
      <c r="I135" s="355"/>
      <c r="J135" s="355"/>
      <c r="K135" s="355"/>
      <c r="L135" s="355"/>
      <c r="M135" s="355"/>
      <c r="N135" s="386"/>
      <c r="O135" s="387"/>
      <c r="P135" s="388"/>
      <c r="Q135" s="388"/>
      <c r="R135" s="388"/>
      <c r="S135" s="388"/>
      <c r="T135" s="388"/>
      <c r="U135" s="388"/>
      <c r="V135" s="388"/>
      <c r="W135" s="363"/>
      <c r="X135" s="244"/>
      <c r="Y135" s="223"/>
      <c r="Z135" s="223"/>
      <c r="AA135" s="223"/>
      <c r="AB135" s="223"/>
      <c r="AC135" s="251"/>
      <c r="AD135" s="223"/>
      <c r="AE135" s="223"/>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1:66" s="219" customFormat="1" x14ac:dyDescent="0.25">
      <c r="A136" s="356"/>
      <c r="B136" s="356"/>
      <c r="C136" s="356"/>
      <c r="D136" s="356"/>
      <c r="E136" s="356"/>
      <c r="F136" s="356"/>
      <c r="G136" s="356"/>
      <c r="H136" s="356"/>
      <c r="I136" s="356"/>
      <c r="J136" s="356"/>
      <c r="K136" s="356"/>
      <c r="L136" s="371"/>
      <c r="M136" s="365"/>
      <c r="N136" s="366"/>
      <c r="O136" s="366"/>
      <c r="P136" s="366"/>
      <c r="Q136" s="366"/>
      <c r="R136" s="366"/>
      <c r="S136" s="366"/>
      <c r="T136" s="366"/>
      <c r="U136" s="366"/>
      <c r="V136" s="356"/>
      <c r="W136" s="359"/>
      <c r="X136" s="243"/>
      <c r="Y136" s="218"/>
      <c r="Z136" s="218"/>
      <c r="AA136" s="218"/>
      <c r="AB136" s="218"/>
      <c r="AC136" s="218"/>
      <c r="AD136" s="218"/>
      <c r="AE136" s="218"/>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1:66" s="219" customFormat="1" x14ac:dyDescent="0.25">
      <c r="A137" s="356"/>
      <c r="B137" s="356"/>
      <c r="C137" s="356"/>
      <c r="D137" s="356"/>
      <c r="E137" s="356"/>
      <c r="F137" s="356"/>
      <c r="G137" s="356"/>
      <c r="H137" s="356"/>
      <c r="I137" s="356"/>
      <c r="J137" s="356"/>
      <c r="K137" s="356"/>
      <c r="L137" s="371"/>
      <c r="M137" s="365"/>
      <c r="N137" s="366"/>
      <c r="O137" s="366"/>
      <c r="P137" s="366"/>
      <c r="Q137" s="366"/>
      <c r="R137" s="366"/>
      <c r="S137" s="366"/>
      <c r="T137" s="366"/>
      <c r="U137" s="366"/>
      <c r="V137" s="356"/>
      <c r="W137" s="359"/>
      <c r="X137" s="243"/>
      <c r="Y137" s="218"/>
      <c r="Z137" s="218"/>
      <c r="AA137" s="218"/>
      <c r="AB137" s="218"/>
      <c r="AC137" s="218"/>
      <c r="AD137" s="218"/>
      <c r="AE137" s="218"/>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1:66" s="219" customFormat="1" x14ac:dyDescent="0.25">
      <c r="A138" s="356"/>
      <c r="B138" s="356"/>
      <c r="C138" s="356"/>
      <c r="D138" s="356"/>
      <c r="E138" s="356"/>
      <c r="F138" s="356"/>
      <c r="G138" s="356"/>
      <c r="H138" s="356"/>
      <c r="I138" s="356"/>
      <c r="J138" s="356"/>
      <c r="K138" s="356"/>
      <c r="L138" s="371"/>
      <c r="M138" s="365"/>
      <c r="N138" s="366"/>
      <c r="O138" s="366"/>
      <c r="P138" s="366"/>
      <c r="Q138" s="366"/>
      <c r="R138" s="366"/>
      <c r="S138" s="366"/>
      <c r="T138" s="366"/>
      <c r="U138" s="366"/>
      <c r="V138" s="356"/>
      <c r="W138" s="359"/>
      <c r="X138" s="243"/>
      <c r="Y138" s="218"/>
      <c r="Z138" s="218"/>
      <c r="AA138" s="218"/>
      <c r="AB138" s="218"/>
      <c r="AC138" s="218"/>
      <c r="AD138" s="218"/>
      <c r="AE138" s="218"/>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1:66" s="219" customFormat="1" x14ac:dyDescent="0.25">
      <c r="A139" s="356"/>
      <c r="B139" s="356"/>
      <c r="C139" s="356"/>
      <c r="D139" s="356"/>
      <c r="E139" s="356"/>
      <c r="F139" s="356"/>
      <c r="G139" s="356"/>
      <c r="H139" s="356"/>
      <c r="I139" s="356"/>
      <c r="J139" s="356"/>
      <c r="K139" s="356"/>
      <c r="L139" s="371"/>
      <c r="M139" s="365"/>
      <c r="N139" s="366"/>
      <c r="O139" s="366"/>
      <c r="P139" s="366"/>
      <c r="Q139" s="366"/>
      <c r="R139" s="366"/>
      <c r="S139" s="366"/>
      <c r="T139" s="366"/>
      <c r="U139" s="366"/>
      <c r="V139" s="356"/>
      <c r="W139" s="359"/>
      <c r="X139" s="243"/>
      <c r="Y139" s="218"/>
      <c r="Z139" s="218"/>
      <c r="AA139" s="218"/>
      <c r="AB139" s="218"/>
      <c r="AC139" s="218"/>
      <c r="AD139" s="218"/>
      <c r="AE139" s="218"/>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1:66" s="219" customFormat="1" x14ac:dyDescent="0.25">
      <c r="A140" s="356"/>
      <c r="B140" s="356"/>
      <c r="C140" s="356"/>
      <c r="D140" s="356"/>
      <c r="E140" s="356"/>
      <c r="F140" s="356"/>
      <c r="G140" s="356"/>
      <c r="H140" s="356"/>
      <c r="I140" s="356"/>
      <c r="J140" s="356"/>
      <c r="K140" s="356"/>
      <c r="L140" s="371"/>
      <c r="M140" s="365"/>
      <c r="N140" s="366"/>
      <c r="O140" s="366"/>
      <c r="P140" s="366"/>
      <c r="Q140" s="366"/>
      <c r="R140" s="366"/>
      <c r="S140" s="366"/>
      <c r="T140" s="366"/>
      <c r="U140" s="366"/>
      <c r="V140" s="356"/>
      <c r="W140" s="359"/>
      <c r="X140" s="243"/>
      <c r="Y140" s="218"/>
      <c r="Z140" s="218"/>
      <c r="AA140" s="218"/>
      <c r="AB140" s="218"/>
      <c r="AC140" s="218"/>
      <c r="AD140" s="218"/>
      <c r="AE140" s="218"/>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1:66" s="219" customFormat="1" x14ac:dyDescent="0.25">
      <c r="A141" s="356"/>
      <c r="B141" s="356"/>
      <c r="C141" s="356"/>
      <c r="D141" s="356"/>
      <c r="E141" s="356"/>
      <c r="F141" s="356"/>
      <c r="G141" s="356"/>
      <c r="H141" s="356"/>
      <c r="I141" s="356"/>
      <c r="J141" s="356"/>
      <c r="K141" s="356"/>
      <c r="L141" s="371"/>
      <c r="M141" s="365"/>
      <c r="N141" s="366"/>
      <c r="O141" s="366"/>
      <c r="P141" s="366"/>
      <c r="Q141" s="366"/>
      <c r="R141" s="366"/>
      <c r="S141" s="366"/>
      <c r="T141" s="366"/>
      <c r="U141" s="366"/>
      <c r="V141" s="356"/>
      <c r="W141" s="359"/>
      <c r="X141" s="243"/>
      <c r="Y141" s="218"/>
      <c r="Z141" s="218"/>
      <c r="AA141" s="218"/>
      <c r="AB141" s="218"/>
      <c r="AC141" s="218"/>
      <c r="AD141" s="218"/>
      <c r="AE141" s="218"/>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1:66" s="219" customFormat="1" x14ac:dyDescent="0.25">
      <c r="A142" s="356"/>
      <c r="B142" s="356"/>
      <c r="C142" s="356"/>
      <c r="D142" s="356"/>
      <c r="E142" s="356"/>
      <c r="F142" s="356"/>
      <c r="G142" s="356"/>
      <c r="H142" s="356"/>
      <c r="I142" s="356"/>
      <c r="J142" s="356"/>
      <c r="K142" s="356"/>
      <c r="L142" s="371"/>
      <c r="M142" s="365"/>
      <c r="N142" s="366"/>
      <c r="O142" s="366"/>
      <c r="P142" s="366"/>
      <c r="Q142" s="366"/>
      <c r="R142" s="366"/>
      <c r="S142" s="366"/>
      <c r="T142" s="366"/>
      <c r="U142" s="366"/>
      <c r="V142" s="356"/>
      <c r="W142" s="359"/>
      <c r="X142" s="243"/>
      <c r="Y142" s="218"/>
      <c r="Z142" s="218"/>
      <c r="AA142" s="218"/>
      <c r="AB142" s="218"/>
      <c r="AC142" s="218"/>
      <c r="AD142" s="218"/>
      <c r="AE142" s="218"/>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1:66" s="219" customFormat="1" x14ac:dyDescent="0.25">
      <c r="A143" s="356"/>
      <c r="B143" s="356"/>
      <c r="C143" s="356"/>
      <c r="D143" s="356"/>
      <c r="E143" s="356"/>
      <c r="F143" s="356"/>
      <c r="G143" s="356"/>
      <c r="H143" s="356"/>
      <c r="I143" s="356"/>
      <c r="J143" s="356"/>
      <c r="K143" s="356"/>
      <c r="L143" s="371"/>
      <c r="M143" s="365"/>
      <c r="N143" s="366"/>
      <c r="O143" s="366"/>
      <c r="P143" s="366"/>
      <c r="Q143" s="366"/>
      <c r="R143" s="366"/>
      <c r="S143" s="366"/>
      <c r="T143" s="366"/>
      <c r="U143" s="366"/>
      <c r="V143" s="356"/>
      <c r="W143" s="359"/>
      <c r="X143" s="243"/>
      <c r="Y143" s="218"/>
      <c r="Z143" s="218"/>
      <c r="AA143" s="218"/>
      <c r="AB143" s="218"/>
      <c r="AC143" s="218"/>
      <c r="AD143" s="218"/>
      <c r="AE143" s="218"/>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1:66" s="219" customFormat="1" x14ac:dyDescent="0.25">
      <c r="A144" s="356"/>
      <c r="B144" s="356"/>
      <c r="C144" s="356"/>
      <c r="D144" s="356"/>
      <c r="E144" s="356"/>
      <c r="F144" s="356"/>
      <c r="G144" s="356"/>
      <c r="H144" s="356"/>
      <c r="I144" s="356"/>
      <c r="J144" s="356"/>
      <c r="K144" s="356"/>
      <c r="L144" s="371"/>
      <c r="M144" s="365"/>
      <c r="N144" s="366"/>
      <c r="O144" s="366"/>
      <c r="P144" s="366"/>
      <c r="Q144" s="366"/>
      <c r="R144" s="366"/>
      <c r="S144" s="366"/>
      <c r="T144" s="366"/>
      <c r="U144" s="366"/>
      <c r="V144" s="356"/>
      <c r="W144" s="359"/>
      <c r="X144" s="243"/>
      <c r="Y144" s="218"/>
      <c r="Z144" s="218"/>
      <c r="AA144" s="218"/>
      <c r="AB144" s="218"/>
      <c r="AC144" s="218"/>
      <c r="AD144" s="218"/>
      <c r="AE144" s="218"/>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1:66" s="219" customFormat="1" x14ac:dyDescent="0.25">
      <c r="A145" s="356"/>
      <c r="B145" s="356"/>
      <c r="C145" s="356"/>
      <c r="D145" s="356"/>
      <c r="E145" s="356"/>
      <c r="F145" s="356"/>
      <c r="G145" s="356"/>
      <c r="H145" s="356"/>
      <c r="I145" s="356"/>
      <c r="J145" s="356"/>
      <c r="K145" s="356"/>
      <c r="L145" s="371"/>
      <c r="M145" s="365"/>
      <c r="N145" s="366"/>
      <c r="O145" s="366"/>
      <c r="P145" s="366"/>
      <c r="Q145" s="366"/>
      <c r="R145" s="366"/>
      <c r="S145" s="366"/>
      <c r="T145" s="366"/>
      <c r="U145" s="366"/>
      <c r="V145" s="356"/>
      <c r="W145" s="359"/>
      <c r="X145" s="243"/>
      <c r="Y145" s="218"/>
      <c r="Z145" s="218"/>
      <c r="AA145" s="218"/>
      <c r="AB145" s="218"/>
      <c r="AC145" s="218"/>
      <c r="AD145" s="218"/>
      <c r="AE145" s="218"/>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1:66" s="219" customFormat="1" x14ac:dyDescent="0.25">
      <c r="A146" s="356"/>
      <c r="B146" s="356"/>
      <c r="C146" s="356"/>
      <c r="D146" s="356"/>
      <c r="E146" s="356"/>
      <c r="F146" s="356"/>
      <c r="G146" s="356"/>
      <c r="H146" s="356"/>
      <c r="I146" s="356"/>
      <c r="J146" s="356"/>
      <c r="K146" s="356"/>
      <c r="L146" s="371"/>
      <c r="M146" s="365"/>
      <c r="N146" s="366"/>
      <c r="O146" s="366"/>
      <c r="P146" s="366"/>
      <c r="Q146" s="366"/>
      <c r="R146" s="366"/>
      <c r="S146" s="366"/>
      <c r="T146" s="366"/>
      <c r="U146" s="366"/>
      <c r="V146" s="356"/>
      <c r="W146" s="359"/>
      <c r="X146" s="243"/>
      <c r="Y146" s="218"/>
      <c r="Z146" s="218"/>
      <c r="AA146" s="218"/>
      <c r="AB146" s="218"/>
      <c r="AC146" s="218"/>
      <c r="AD146" s="218"/>
      <c r="AE146" s="218"/>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1:66" s="219" customFormat="1" x14ac:dyDescent="0.25">
      <c r="A147" s="356"/>
      <c r="B147" s="356"/>
      <c r="C147" s="356"/>
      <c r="D147" s="356"/>
      <c r="E147" s="356"/>
      <c r="F147" s="356"/>
      <c r="G147" s="356"/>
      <c r="H147" s="356"/>
      <c r="I147" s="356"/>
      <c r="J147" s="356"/>
      <c r="K147" s="356"/>
      <c r="L147" s="371"/>
      <c r="M147" s="365"/>
      <c r="N147" s="366"/>
      <c r="O147" s="366"/>
      <c r="P147" s="366"/>
      <c r="Q147" s="366"/>
      <c r="R147" s="366"/>
      <c r="S147" s="366"/>
      <c r="T147" s="366"/>
      <c r="U147" s="366"/>
      <c r="V147" s="356"/>
      <c r="W147" s="359"/>
      <c r="X147" s="243"/>
      <c r="Y147" s="218"/>
      <c r="Z147" s="218"/>
      <c r="AA147" s="218"/>
      <c r="AB147" s="218"/>
      <c r="AC147" s="218"/>
      <c r="AD147" s="218"/>
      <c r="AE147" s="218"/>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1:66" s="219" customFormat="1" x14ac:dyDescent="0.25">
      <c r="A148" s="356"/>
      <c r="B148" s="356"/>
      <c r="C148" s="356"/>
      <c r="D148" s="356"/>
      <c r="E148" s="356"/>
      <c r="F148" s="356"/>
      <c r="G148" s="356"/>
      <c r="H148" s="356"/>
      <c r="I148" s="356"/>
      <c r="J148" s="356"/>
      <c r="K148" s="356"/>
      <c r="L148" s="371"/>
      <c r="M148" s="365"/>
      <c r="N148" s="366"/>
      <c r="O148" s="366"/>
      <c r="P148" s="366"/>
      <c r="Q148" s="366"/>
      <c r="R148" s="366"/>
      <c r="S148" s="366"/>
      <c r="T148" s="366"/>
      <c r="U148" s="366"/>
      <c r="V148" s="356"/>
      <c r="W148" s="359"/>
      <c r="X148" s="243"/>
      <c r="Y148" s="218"/>
      <c r="Z148" s="218"/>
      <c r="AA148" s="218"/>
      <c r="AB148" s="218"/>
      <c r="AC148" s="218"/>
      <c r="AD148" s="218"/>
      <c r="AE148" s="218"/>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1:66" s="219" customFormat="1" x14ac:dyDescent="0.25">
      <c r="A149" s="356"/>
      <c r="B149" s="356"/>
      <c r="C149" s="356"/>
      <c r="D149" s="356"/>
      <c r="E149" s="356"/>
      <c r="F149" s="356"/>
      <c r="G149" s="356"/>
      <c r="H149" s="356"/>
      <c r="I149" s="356"/>
      <c r="J149" s="356"/>
      <c r="K149" s="356"/>
      <c r="L149" s="371"/>
      <c r="M149" s="365"/>
      <c r="N149" s="366"/>
      <c r="O149" s="366"/>
      <c r="P149" s="366"/>
      <c r="Q149" s="366"/>
      <c r="R149" s="366"/>
      <c r="S149" s="366"/>
      <c r="T149" s="366"/>
      <c r="U149" s="366"/>
      <c r="V149" s="356"/>
      <c r="W149" s="359"/>
      <c r="X149" s="243"/>
      <c r="Y149" s="218"/>
      <c r="Z149" s="218"/>
      <c r="AA149" s="218"/>
      <c r="AB149" s="218"/>
      <c r="AC149" s="218"/>
      <c r="AD149" s="218"/>
      <c r="AE149" s="218"/>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1:66" s="219" customFormat="1" x14ac:dyDescent="0.25">
      <c r="A150" s="356"/>
      <c r="B150" s="356"/>
      <c r="C150" s="356"/>
      <c r="D150" s="356"/>
      <c r="E150" s="356"/>
      <c r="F150" s="356"/>
      <c r="G150" s="356"/>
      <c r="H150" s="356"/>
      <c r="I150" s="356"/>
      <c r="J150" s="356"/>
      <c r="K150" s="356"/>
      <c r="L150" s="371"/>
      <c r="M150" s="365"/>
      <c r="N150" s="366"/>
      <c r="O150" s="366"/>
      <c r="P150" s="366"/>
      <c r="Q150" s="366"/>
      <c r="R150" s="366"/>
      <c r="S150" s="366"/>
      <c r="T150" s="366"/>
      <c r="U150" s="366"/>
      <c r="V150" s="356"/>
      <c r="W150" s="359"/>
      <c r="X150" s="243"/>
      <c r="Y150" s="218"/>
      <c r="Z150" s="218"/>
      <c r="AA150" s="218"/>
      <c r="AB150" s="218"/>
      <c r="AC150" s="218"/>
      <c r="AD150" s="218"/>
      <c r="AE150" s="218"/>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1:66" s="219" customFormat="1" x14ac:dyDescent="0.25">
      <c r="A151" s="356"/>
      <c r="B151" s="356"/>
      <c r="C151" s="356"/>
      <c r="D151" s="356"/>
      <c r="E151" s="356"/>
      <c r="F151" s="356"/>
      <c r="G151" s="356"/>
      <c r="H151" s="356"/>
      <c r="I151" s="356"/>
      <c r="J151" s="356"/>
      <c r="K151" s="356"/>
      <c r="L151" s="371"/>
      <c r="M151" s="365"/>
      <c r="N151" s="366"/>
      <c r="O151" s="366"/>
      <c r="P151" s="366"/>
      <c r="Q151" s="366"/>
      <c r="R151" s="366"/>
      <c r="S151" s="366"/>
      <c r="T151" s="366"/>
      <c r="U151" s="366"/>
      <c r="V151" s="356"/>
      <c r="W151" s="359"/>
      <c r="X151" s="243"/>
      <c r="Y151" s="218"/>
      <c r="Z151" s="218"/>
      <c r="AA151" s="218"/>
      <c r="AB151" s="218"/>
      <c r="AC151" s="218"/>
      <c r="AD151" s="218"/>
      <c r="AE151" s="218"/>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1:66" s="219" customFormat="1" x14ac:dyDescent="0.25">
      <c r="A152" s="356"/>
      <c r="B152" s="356"/>
      <c r="C152" s="356"/>
      <c r="D152" s="356"/>
      <c r="E152" s="356"/>
      <c r="F152" s="356"/>
      <c r="G152" s="356"/>
      <c r="H152" s="356"/>
      <c r="I152" s="356"/>
      <c r="J152" s="356"/>
      <c r="K152" s="356"/>
      <c r="L152" s="371"/>
      <c r="M152" s="365"/>
      <c r="N152" s="366"/>
      <c r="O152" s="366"/>
      <c r="P152" s="366"/>
      <c r="Q152" s="366"/>
      <c r="R152" s="366"/>
      <c r="S152" s="366"/>
      <c r="T152" s="366"/>
      <c r="U152" s="366"/>
      <c r="V152" s="356"/>
      <c r="W152" s="359"/>
      <c r="X152" s="243"/>
      <c r="Y152" s="218"/>
      <c r="Z152" s="218"/>
      <c r="AA152" s="218"/>
      <c r="AB152" s="218"/>
      <c r="AC152" s="218"/>
      <c r="AD152" s="218"/>
      <c r="AE152" s="218"/>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1:66" s="219" customFormat="1" x14ac:dyDescent="0.25">
      <c r="A153" s="356"/>
      <c r="B153" s="356"/>
      <c r="C153" s="356"/>
      <c r="D153" s="356"/>
      <c r="E153" s="356"/>
      <c r="F153" s="356"/>
      <c r="G153" s="356"/>
      <c r="H153" s="356"/>
      <c r="I153" s="356"/>
      <c r="J153" s="356"/>
      <c r="K153" s="356"/>
      <c r="L153" s="371"/>
      <c r="M153" s="365"/>
      <c r="N153" s="366"/>
      <c r="O153" s="366"/>
      <c r="P153" s="366"/>
      <c r="Q153" s="366"/>
      <c r="R153" s="366"/>
      <c r="S153" s="366"/>
      <c r="T153" s="366"/>
      <c r="U153" s="366"/>
      <c r="V153" s="356"/>
      <c r="W153" s="359"/>
      <c r="X153" s="243"/>
      <c r="Y153" s="218"/>
      <c r="Z153" s="218"/>
      <c r="AA153" s="218"/>
      <c r="AB153" s="218"/>
      <c r="AC153" s="218"/>
      <c r="AD153" s="218"/>
      <c r="AE153" s="218"/>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1:66" s="219" customFormat="1" x14ac:dyDescent="0.25">
      <c r="A154" s="356"/>
      <c r="B154" s="356"/>
      <c r="C154" s="356"/>
      <c r="D154" s="356"/>
      <c r="E154" s="356"/>
      <c r="F154" s="356"/>
      <c r="G154" s="356"/>
      <c r="H154" s="356"/>
      <c r="I154" s="356"/>
      <c r="J154" s="356"/>
      <c r="K154" s="356"/>
      <c r="L154" s="371"/>
      <c r="M154" s="365"/>
      <c r="N154" s="366"/>
      <c r="O154" s="366"/>
      <c r="P154" s="366"/>
      <c r="Q154" s="366"/>
      <c r="R154" s="366"/>
      <c r="S154" s="366"/>
      <c r="T154" s="366"/>
      <c r="U154" s="366"/>
      <c r="V154" s="356"/>
      <c r="W154" s="359"/>
      <c r="X154" s="243"/>
      <c r="Y154" s="218"/>
      <c r="Z154" s="218"/>
      <c r="AA154" s="218"/>
      <c r="AB154" s="218"/>
      <c r="AC154" s="218"/>
      <c r="AD154" s="218"/>
      <c r="AE154" s="218"/>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1:66" s="219" customFormat="1" x14ac:dyDescent="0.25">
      <c r="A155" s="356"/>
      <c r="B155" s="356"/>
      <c r="C155" s="356"/>
      <c r="D155" s="356"/>
      <c r="E155" s="356"/>
      <c r="F155" s="356"/>
      <c r="G155" s="356"/>
      <c r="H155" s="356"/>
      <c r="I155" s="356"/>
      <c r="J155" s="356"/>
      <c r="K155" s="356"/>
      <c r="L155" s="371"/>
      <c r="M155" s="365"/>
      <c r="N155" s="366"/>
      <c r="O155" s="366"/>
      <c r="P155" s="366"/>
      <c r="Q155" s="366"/>
      <c r="R155" s="366"/>
      <c r="S155" s="366"/>
      <c r="T155" s="366"/>
      <c r="U155" s="366"/>
      <c r="V155" s="356"/>
      <c r="W155" s="359"/>
      <c r="X155" s="243"/>
      <c r="Y155" s="218"/>
      <c r="Z155" s="218"/>
      <c r="AA155" s="218"/>
      <c r="AB155" s="218"/>
      <c r="AC155" s="218"/>
      <c r="AD155" s="218"/>
      <c r="AE155" s="218"/>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1:66" s="219" customFormat="1" x14ac:dyDescent="0.25">
      <c r="A156" s="356"/>
      <c r="B156" s="356"/>
      <c r="C156" s="356"/>
      <c r="D156" s="356"/>
      <c r="E156" s="356"/>
      <c r="F156" s="356"/>
      <c r="G156" s="356"/>
      <c r="H156" s="356"/>
      <c r="I156" s="356"/>
      <c r="J156" s="356"/>
      <c r="K156" s="356"/>
      <c r="L156" s="371"/>
      <c r="M156" s="365"/>
      <c r="N156" s="366"/>
      <c r="O156" s="366"/>
      <c r="P156" s="366"/>
      <c r="Q156" s="366"/>
      <c r="R156" s="366"/>
      <c r="S156" s="366"/>
      <c r="T156" s="366"/>
      <c r="U156" s="366"/>
      <c r="V156" s="356"/>
      <c r="W156" s="359"/>
      <c r="X156" s="243"/>
      <c r="Y156" s="218"/>
      <c r="Z156" s="218"/>
      <c r="AA156" s="218"/>
      <c r="AB156" s="218"/>
      <c r="AC156" s="218"/>
      <c r="AD156" s="218"/>
      <c r="AE156" s="218"/>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1:66" s="219" customFormat="1" x14ac:dyDescent="0.25">
      <c r="A157" s="356"/>
      <c r="B157" s="356"/>
      <c r="C157" s="356"/>
      <c r="D157" s="356"/>
      <c r="E157" s="356"/>
      <c r="F157" s="356"/>
      <c r="G157" s="356"/>
      <c r="H157" s="356"/>
      <c r="I157" s="356"/>
      <c r="J157" s="356"/>
      <c r="K157" s="356"/>
      <c r="L157" s="371"/>
      <c r="M157" s="365"/>
      <c r="N157" s="366"/>
      <c r="O157" s="366"/>
      <c r="P157" s="366"/>
      <c r="Q157" s="366"/>
      <c r="R157" s="366"/>
      <c r="S157" s="366"/>
      <c r="T157" s="366"/>
      <c r="U157" s="366"/>
      <c r="V157" s="356"/>
      <c r="W157" s="359"/>
      <c r="X157" s="243"/>
      <c r="Y157" s="218"/>
      <c r="Z157" s="218"/>
      <c r="AA157" s="218"/>
      <c r="AB157" s="218"/>
      <c r="AC157" s="218"/>
      <c r="AD157" s="218"/>
      <c r="AE157" s="218"/>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1:66" s="219" customFormat="1" x14ac:dyDescent="0.25">
      <c r="A158" s="356"/>
      <c r="B158" s="356"/>
      <c r="C158" s="356"/>
      <c r="D158" s="356"/>
      <c r="E158" s="356"/>
      <c r="F158" s="356"/>
      <c r="G158" s="356"/>
      <c r="H158" s="356"/>
      <c r="I158" s="356"/>
      <c r="J158" s="356"/>
      <c r="K158" s="356"/>
      <c r="L158" s="371"/>
      <c r="M158" s="365"/>
      <c r="N158" s="366"/>
      <c r="O158" s="366"/>
      <c r="P158" s="366"/>
      <c r="Q158" s="366"/>
      <c r="R158" s="366"/>
      <c r="S158" s="366"/>
      <c r="T158" s="366"/>
      <c r="U158" s="366"/>
      <c r="V158" s="356"/>
      <c r="W158" s="359"/>
      <c r="X158" s="243"/>
      <c r="Y158" s="218"/>
      <c r="Z158" s="218"/>
      <c r="AA158" s="218"/>
      <c r="AB158" s="218"/>
      <c r="AC158" s="218"/>
      <c r="AD158" s="218"/>
      <c r="AE158" s="218"/>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1:66" s="219" customFormat="1" x14ac:dyDescent="0.25">
      <c r="A159" s="356"/>
      <c r="B159" s="356"/>
      <c r="C159" s="356"/>
      <c r="D159" s="356"/>
      <c r="E159" s="356"/>
      <c r="F159" s="356"/>
      <c r="G159" s="356"/>
      <c r="H159" s="356"/>
      <c r="I159" s="356"/>
      <c r="J159" s="356"/>
      <c r="K159" s="356"/>
      <c r="L159" s="371"/>
      <c r="M159" s="365"/>
      <c r="N159" s="366"/>
      <c r="O159" s="366"/>
      <c r="P159" s="366"/>
      <c r="Q159" s="366"/>
      <c r="R159" s="366"/>
      <c r="S159" s="366"/>
      <c r="T159" s="366"/>
      <c r="U159" s="366"/>
      <c r="V159" s="356"/>
      <c r="W159" s="359"/>
      <c r="X159" s="243"/>
      <c r="Y159" s="218"/>
      <c r="Z159" s="218"/>
      <c r="AA159" s="218"/>
      <c r="AB159" s="218"/>
      <c r="AC159" s="218"/>
      <c r="AD159" s="218"/>
      <c r="AE159" s="218"/>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1:66" s="219" customFormat="1" x14ac:dyDescent="0.25">
      <c r="A160" s="356"/>
      <c r="B160" s="356"/>
      <c r="C160" s="356"/>
      <c r="D160" s="356"/>
      <c r="E160" s="356"/>
      <c r="F160" s="356"/>
      <c r="G160" s="356"/>
      <c r="H160" s="356"/>
      <c r="I160" s="356"/>
      <c r="J160" s="356"/>
      <c r="K160" s="356"/>
      <c r="L160" s="371"/>
      <c r="M160" s="365"/>
      <c r="N160" s="366"/>
      <c r="O160" s="366"/>
      <c r="P160" s="366"/>
      <c r="Q160" s="366"/>
      <c r="R160" s="366"/>
      <c r="S160" s="366"/>
      <c r="T160" s="366"/>
      <c r="U160" s="366"/>
      <c r="V160" s="356"/>
      <c r="W160" s="359"/>
      <c r="X160" s="243"/>
      <c r="Y160" s="218"/>
      <c r="Z160" s="218"/>
      <c r="AA160" s="218"/>
      <c r="AB160" s="218"/>
      <c r="AC160" s="218"/>
      <c r="AD160" s="218"/>
      <c r="AE160" s="218"/>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1:66" s="219" customFormat="1" x14ac:dyDescent="0.25">
      <c r="A161" s="356"/>
      <c r="B161" s="356"/>
      <c r="C161" s="356"/>
      <c r="D161" s="356"/>
      <c r="E161" s="356"/>
      <c r="F161" s="356"/>
      <c r="G161" s="356"/>
      <c r="H161" s="356"/>
      <c r="I161" s="356"/>
      <c r="J161" s="356"/>
      <c r="K161" s="356"/>
      <c r="L161" s="371"/>
      <c r="M161" s="365"/>
      <c r="N161" s="366"/>
      <c r="O161" s="366"/>
      <c r="P161" s="366"/>
      <c r="Q161" s="366"/>
      <c r="R161" s="366"/>
      <c r="S161" s="366"/>
      <c r="T161" s="366"/>
      <c r="U161" s="366"/>
      <c r="V161" s="356"/>
      <c r="W161" s="359"/>
      <c r="X161" s="243"/>
      <c r="Y161" s="218"/>
      <c r="Z161" s="218"/>
      <c r="AA161" s="218"/>
      <c r="AB161" s="218"/>
      <c r="AC161" s="218"/>
      <c r="AD161" s="218"/>
      <c r="AE161" s="218"/>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1:66" s="219" customFormat="1" x14ac:dyDescent="0.25">
      <c r="A162" s="356"/>
      <c r="B162" s="356"/>
      <c r="C162" s="356"/>
      <c r="D162" s="356"/>
      <c r="E162" s="356"/>
      <c r="F162" s="356"/>
      <c r="G162" s="356"/>
      <c r="H162" s="356"/>
      <c r="I162" s="356"/>
      <c r="J162" s="356"/>
      <c r="K162" s="356"/>
      <c r="L162" s="371"/>
      <c r="M162" s="365"/>
      <c r="N162" s="366"/>
      <c r="O162" s="366"/>
      <c r="P162" s="366"/>
      <c r="Q162" s="366"/>
      <c r="R162" s="366"/>
      <c r="S162" s="366"/>
      <c r="T162" s="366"/>
      <c r="U162" s="366"/>
      <c r="V162" s="356"/>
      <c r="W162" s="359"/>
      <c r="X162" s="243"/>
      <c r="Y162" s="218"/>
      <c r="Z162" s="218"/>
      <c r="AA162" s="218"/>
      <c r="AB162" s="218"/>
      <c r="AC162" s="218"/>
      <c r="AD162" s="218"/>
      <c r="AE162" s="218"/>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1:66" s="219" customFormat="1" x14ac:dyDescent="0.25">
      <c r="A163" s="356"/>
      <c r="B163" s="356"/>
      <c r="C163" s="356"/>
      <c r="D163" s="356"/>
      <c r="E163" s="356"/>
      <c r="F163" s="356"/>
      <c r="G163" s="356"/>
      <c r="H163" s="356"/>
      <c r="I163" s="356"/>
      <c r="J163" s="356"/>
      <c r="K163" s="356"/>
      <c r="L163" s="371"/>
      <c r="M163" s="365"/>
      <c r="N163" s="366"/>
      <c r="O163" s="366"/>
      <c r="P163" s="366"/>
      <c r="Q163" s="366"/>
      <c r="R163" s="366"/>
      <c r="S163" s="366"/>
      <c r="T163" s="366"/>
      <c r="U163" s="366"/>
      <c r="V163" s="356"/>
      <c r="W163" s="359"/>
      <c r="X163" s="243"/>
      <c r="Y163" s="218"/>
      <c r="Z163" s="218"/>
      <c r="AA163" s="218"/>
      <c r="AB163" s="218"/>
      <c r="AC163" s="218"/>
      <c r="AD163" s="218"/>
      <c r="AE163" s="218"/>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1:66" s="219" customFormat="1" x14ac:dyDescent="0.25">
      <c r="A164" s="356"/>
      <c r="B164" s="356"/>
      <c r="C164" s="356"/>
      <c r="D164" s="356"/>
      <c r="E164" s="356"/>
      <c r="F164" s="356"/>
      <c r="G164" s="356"/>
      <c r="H164" s="356"/>
      <c r="I164" s="356"/>
      <c r="J164" s="356"/>
      <c r="K164" s="356"/>
      <c r="L164" s="371"/>
      <c r="M164" s="365"/>
      <c r="N164" s="366"/>
      <c r="O164" s="366"/>
      <c r="P164" s="366"/>
      <c r="Q164" s="366"/>
      <c r="R164" s="366"/>
      <c r="S164" s="366"/>
      <c r="T164" s="366"/>
      <c r="U164" s="366"/>
      <c r="V164" s="356"/>
      <c r="W164" s="359"/>
      <c r="X164" s="243"/>
      <c r="Y164" s="218"/>
      <c r="Z164" s="218"/>
      <c r="AA164" s="218"/>
      <c r="AB164" s="218"/>
      <c r="AC164" s="218"/>
      <c r="AD164" s="218"/>
      <c r="AE164" s="218"/>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1:66" s="219" customFormat="1" x14ac:dyDescent="0.25">
      <c r="A165" s="356"/>
      <c r="B165" s="356"/>
      <c r="C165" s="356"/>
      <c r="D165" s="356"/>
      <c r="E165" s="356"/>
      <c r="F165" s="356"/>
      <c r="G165" s="356"/>
      <c r="H165" s="356"/>
      <c r="I165" s="356"/>
      <c r="J165" s="356"/>
      <c r="K165" s="356"/>
      <c r="L165" s="371"/>
      <c r="M165" s="365"/>
      <c r="N165" s="366"/>
      <c r="O165" s="366"/>
      <c r="P165" s="366"/>
      <c r="Q165" s="366"/>
      <c r="R165" s="366"/>
      <c r="S165" s="366"/>
      <c r="T165" s="366"/>
      <c r="U165" s="366"/>
      <c r="V165" s="356"/>
      <c r="W165" s="359"/>
      <c r="X165" s="243"/>
      <c r="Y165" s="218"/>
      <c r="Z165" s="218"/>
      <c r="AA165" s="218"/>
      <c r="AB165" s="218"/>
      <c r="AC165" s="218"/>
      <c r="AD165" s="218"/>
      <c r="AE165" s="218"/>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1:66" s="219" customFormat="1" x14ac:dyDescent="0.25">
      <c r="A166" s="356"/>
      <c r="B166" s="356"/>
      <c r="C166" s="356"/>
      <c r="D166" s="356"/>
      <c r="E166" s="356"/>
      <c r="F166" s="356"/>
      <c r="G166" s="356"/>
      <c r="H166" s="356"/>
      <c r="I166" s="356"/>
      <c r="J166" s="356"/>
      <c r="K166" s="356"/>
      <c r="L166" s="371"/>
      <c r="M166" s="365"/>
      <c r="N166" s="366"/>
      <c r="O166" s="366"/>
      <c r="P166" s="366"/>
      <c r="Q166" s="366"/>
      <c r="R166" s="366"/>
      <c r="S166" s="366"/>
      <c r="T166" s="366"/>
      <c r="U166" s="366"/>
      <c r="V166" s="356"/>
      <c r="W166" s="359"/>
      <c r="X166" s="243"/>
      <c r="Y166" s="218"/>
      <c r="Z166" s="218"/>
      <c r="AA166" s="218"/>
      <c r="AB166" s="218"/>
      <c r="AC166" s="218"/>
      <c r="AD166" s="218"/>
      <c r="AE166" s="218"/>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1:66" s="219" customFormat="1" x14ac:dyDescent="0.25">
      <c r="A167" s="356"/>
      <c r="B167" s="356"/>
      <c r="C167" s="356"/>
      <c r="D167" s="356"/>
      <c r="E167" s="356"/>
      <c r="F167" s="356"/>
      <c r="G167" s="356"/>
      <c r="H167" s="356"/>
      <c r="I167" s="356"/>
      <c r="J167" s="356"/>
      <c r="K167" s="356"/>
      <c r="L167" s="371"/>
      <c r="M167" s="365"/>
      <c r="N167" s="366"/>
      <c r="O167" s="366"/>
      <c r="P167" s="366"/>
      <c r="Q167" s="366"/>
      <c r="R167" s="366"/>
      <c r="S167" s="366"/>
      <c r="T167" s="366"/>
      <c r="U167" s="366"/>
      <c r="V167" s="356"/>
      <c r="W167" s="359"/>
      <c r="X167" s="243"/>
      <c r="Y167" s="218"/>
      <c r="Z167" s="218"/>
      <c r="AA167" s="218"/>
      <c r="AB167" s="218"/>
      <c r="AC167" s="218"/>
      <c r="AD167" s="218"/>
      <c r="AE167" s="218"/>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1:66" s="219" customFormat="1" x14ac:dyDescent="0.25">
      <c r="A168" s="356"/>
      <c r="B168" s="356"/>
      <c r="C168" s="356"/>
      <c r="D168" s="356"/>
      <c r="E168" s="356"/>
      <c r="F168" s="356"/>
      <c r="G168" s="356"/>
      <c r="H168" s="356"/>
      <c r="I168" s="356"/>
      <c r="J168" s="356"/>
      <c r="K168" s="356"/>
      <c r="L168" s="371"/>
      <c r="M168" s="365"/>
      <c r="N168" s="366"/>
      <c r="O168" s="366"/>
      <c r="P168" s="366"/>
      <c r="Q168" s="366"/>
      <c r="R168" s="366"/>
      <c r="S168" s="366"/>
      <c r="T168" s="366"/>
      <c r="U168" s="366"/>
      <c r="V168" s="356"/>
      <c r="W168" s="359"/>
      <c r="X168" s="243"/>
      <c r="Y168" s="218"/>
      <c r="Z168" s="218"/>
      <c r="AA168" s="218"/>
      <c r="AB168" s="218"/>
      <c r="AC168" s="218"/>
      <c r="AD168" s="218"/>
      <c r="AE168" s="218"/>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1:66" s="219" customFormat="1" x14ac:dyDescent="0.25">
      <c r="A169" s="356"/>
      <c r="B169" s="356"/>
      <c r="C169" s="356"/>
      <c r="D169" s="356"/>
      <c r="E169" s="356"/>
      <c r="F169" s="356"/>
      <c r="G169" s="356"/>
      <c r="H169" s="356"/>
      <c r="I169" s="356"/>
      <c r="J169" s="356"/>
      <c r="K169" s="356"/>
      <c r="L169" s="371"/>
      <c r="M169" s="365"/>
      <c r="N169" s="366"/>
      <c r="O169" s="366"/>
      <c r="P169" s="366"/>
      <c r="Q169" s="366"/>
      <c r="R169" s="366"/>
      <c r="S169" s="366"/>
      <c r="T169" s="366"/>
      <c r="U169" s="366"/>
      <c r="V169" s="356"/>
      <c r="W169" s="359"/>
      <c r="X169" s="243"/>
      <c r="Y169" s="218"/>
      <c r="Z169" s="218"/>
      <c r="AA169" s="218"/>
      <c r="AB169" s="218"/>
      <c r="AC169" s="218"/>
      <c r="AD169" s="218"/>
      <c r="AE169" s="218"/>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1:66" s="219" customFormat="1" x14ac:dyDescent="0.25">
      <c r="A170" s="356"/>
      <c r="B170" s="356"/>
      <c r="C170" s="356"/>
      <c r="D170" s="356"/>
      <c r="E170" s="356"/>
      <c r="F170" s="356"/>
      <c r="G170" s="356"/>
      <c r="H170" s="356"/>
      <c r="I170" s="356"/>
      <c r="J170" s="356"/>
      <c r="K170" s="356"/>
      <c r="L170" s="371"/>
      <c r="M170" s="365"/>
      <c r="N170" s="366"/>
      <c r="O170" s="366"/>
      <c r="P170" s="366"/>
      <c r="Q170" s="366"/>
      <c r="R170" s="366"/>
      <c r="S170" s="366"/>
      <c r="T170" s="366"/>
      <c r="U170" s="366"/>
      <c r="V170" s="356"/>
      <c r="W170" s="359"/>
      <c r="X170" s="243"/>
      <c r="Y170" s="218"/>
      <c r="Z170" s="218"/>
      <c r="AA170" s="218"/>
      <c r="AB170" s="218"/>
      <c r="AC170" s="218"/>
      <c r="AD170" s="218"/>
      <c r="AE170" s="218"/>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1:66" s="219" customFormat="1" x14ac:dyDescent="0.25">
      <c r="A171" s="356"/>
      <c r="B171" s="356"/>
      <c r="C171" s="356"/>
      <c r="D171" s="356"/>
      <c r="E171" s="356"/>
      <c r="F171" s="356"/>
      <c r="G171" s="356"/>
      <c r="H171" s="356"/>
      <c r="I171" s="356"/>
      <c r="J171" s="356"/>
      <c r="K171" s="356"/>
      <c r="L171" s="371"/>
      <c r="M171" s="365"/>
      <c r="N171" s="366"/>
      <c r="O171" s="366"/>
      <c r="P171" s="366"/>
      <c r="Q171" s="366"/>
      <c r="R171" s="366"/>
      <c r="S171" s="366"/>
      <c r="T171" s="366"/>
      <c r="U171" s="366"/>
      <c r="V171" s="356"/>
      <c r="W171" s="359"/>
      <c r="X171" s="243"/>
      <c r="Y171" s="218"/>
      <c r="Z171" s="218"/>
      <c r="AA171" s="218"/>
      <c r="AB171" s="218"/>
      <c r="AC171" s="218"/>
      <c r="AD171" s="218"/>
      <c r="AE171" s="218"/>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1:66" s="219" customFormat="1" x14ac:dyDescent="0.25">
      <c r="A172" s="356"/>
      <c r="B172" s="356"/>
      <c r="C172" s="356"/>
      <c r="D172" s="356"/>
      <c r="E172" s="356"/>
      <c r="F172" s="356"/>
      <c r="G172" s="356"/>
      <c r="H172" s="356"/>
      <c r="I172" s="356"/>
      <c r="J172" s="356"/>
      <c r="K172" s="356"/>
      <c r="L172" s="371"/>
      <c r="M172" s="365"/>
      <c r="N172" s="366"/>
      <c r="O172" s="366"/>
      <c r="P172" s="366"/>
      <c r="Q172" s="366"/>
      <c r="R172" s="366"/>
      <c r="S172" s="366"/>
      <c r="T172" s="366"/>
      <c r="U172" s="366"/>
      <c r="V172" s="356"/>
      <c r="W172" s="359"/>
      <c r="X172" s="243"/>
      <c r="Y172" s="218"/>
      <c r="Z172" s="218"/>
      <c r="AA172" s="218"/>
      <c r="AB172" s="218"/>
      <c r="AC172" s="218"/>
      <c r="AD172" s="218"/>
      <c r="AE172" s="218"/>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1:66" s="219" customFormat="1" x14ac:dyDescent="0.25">
      <c r="A173" s="356"/>
      <c r="B173" s="356"/>
      <c r="C173" s="356"/>
      <c r="D173" s="356"/>
      <c r="E173" s="356"/>
      <c r="F173" s="356"/>
      <c r="G173" s="356"/>
      <c r="H173" s="356"/>
      <c r="I173" s="356"/>
      <c r="J173" s="356"/>
      <c r="K173" s="356"/>
      <c r="L173" s="371"/>
      <c r="M173" s="365"/>
      <c r="N173" s="366"/>
      <c r="O173" s="366"/>
      <c r="P173" s="366"/>
      <c r="Q173" s="366"/>
      <c r="R173" s="366"/>
      <c r="S173" s="366"/>
      <c r="T173" s="366"/>
      <c r="U173" s="366"/>
      <c r="V173" s="356"/>
      <c r="W173" s="359"/>
      <c r="X173" s="243"/>
      <c r="Y173" s="218"/>
      <c r="Z173" s="218"/>
      <c r="AA173" s="218"/>
      <c r="AB173" s="218"/>
      <c r="AC173" s="218"/>
      <c r="AD173" s="218"/>
      <c r="AE173" s="218"/>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1:66" s="219" customFormat="1" x14ac:dyDescent="0.25">
      <c r="A174" s="356"/>
      <c r="B174" s="356"/>
      <c r="C174" s="356"/>
      <c r="D174" s="356"/>
      <c r="E174" s="356"/>
      <c r="F174" s="356"/>
      <c r="G174" s="356"/>
      <c r="H174" s="356"/>
      <c r="I174" s="356"/>
      <c r="J174" s="356"/>
      <c r="K174" s="356"/>
      <c r="L174" s="371"/>
      <c r="M174" s="365"/>
      <c r="N174" s="366"/>
      <c r="O174" s="366"/>
      <c r="P174" s="366"/>
      <c r="Q174" s="366"/>
      <c r="R174" s="366"/>
      <c r="S174" s="366"/>
      <c r="T174" s="366"/>
      <c r="U174" s="366"/>
      <c r="V174" s="356"/>
      <c r="W174" s="359"/>
      <c r="X174" s="243"/>
      <c r="Y174" s="218"/>
      <c r="Z174" s="218"/>
      <c r="AA174" s="218"/>
      <c r="AB174" s="218"/>
      <c r="AC174" s="218"/>
      <c r="AD174" s="218"/>
      <c r="AE174" s="218"/>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1:66" s="219" customFormat="1" x14ac:dyDescent="0.25">
      <c r="A175" s="356"/>
      <c r="B175" s="356"/>
      <c r="C175" s="356"/>
      <c r="D175" s="356"/>
      <c r="E175" s="356"/>
      <c r="F175" s="356"/>
      <c r="G175" s="356"/>
      <c r="H175" s="356"/>
      <c r="I175" s="356"/>
      <c r="J175" s="356"/>
      <c r="K175" s="356"/>
      <c r="L175" s="371"/>
      <c r="M175" s="365"/>
      <c r="N175" s="366"/>
      <c r="O175" s="366"/>
      <c r="P175" s="366"/>
      <c r="Q175" s="366"/>
      <c r="R175" s="366"/>
      <c r="S175" s="366"/>
      <c r="T175" s="366"/>
      <c r="U175" s="366"/>
      <c r="V175" s="356"/>
      <c r="W175" s="359"/>
      <c r="X175" s="243"/>
      <c r="Y175" s="218"/>
      <c r="Z175" s="218"/>
      <c r="AA175" s="218"/>
      <c r="AB175" s="218"/>
      <c r="AC175" s="218"/>
      <c r="AD175" s="218"/>
      <c r="AE175" s="218"/>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1:66" s="219" customFormat="1" x14ac:dyDescent="0.25">
      <c r="A176" s="356"/>
      <c r="B176" s="356"/>
      <c r="C176" s="356"/>
      <c r="D176" s="356"/>
      <c r="E176" s="356"/>
      <c r="F176" s="356"/>
      <c r="G176" s="356"/>
      <c r="H176" s="356"/>
      <c r="I176" s="356"/>
      <c r="J176" s="356"/>
      <c r="K176" s="356"/>
      <c r="L176" s="371"/>
      <c r="M176" s="365"/>
      <c r="N176" s="366"/>
      <c r="O176" s="366"/>
      <c r="P176" s="366"/>
      <c r="Q176" s="366"/>
      <c r="R176" s="366"/>
      <c r="S176" s="366"/>
      <c r="T176" s="366"/>
      <c r="U176" s="366"/>
      <c r="V176" s="356"/>
      <c r="W176" s="359"/>
      <c r="X176" s="243"/>
      <c r="Y176" s="218"/>
      <c r="Z176" s="218"/>
      <c r="AA176" s="218"/>
      <c r="AB176" s="218"/>
      <c r="AC176" s="218"/>
      <c r="AD176" s="218"/>
      <c r="AE176" s="218"/>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1:66" s="219" customFormat="1" x14ac:dyDescent="0.25">
      <c r="A177" s="356"/>
      <c r="B177" s="356"/>
      <c r="C177" s="356"/>
      <c r="D177" s="356"/>
      <c r="E177" s="356"/>
      <c r="F177" s="356"/>
      <c r="G177" s="356"/>
      <c r="H177" s="356"/>
      <c r="I177" s="356"/>
      <c r="J177" s="356"/>
      <c r="K177" s="356"/>
      <c r="L177" s="371"/>
      <c r="M177" s="365"/>
      <c r="N177" s="366"/>
      <c r="O177" s="366"/>
      <c r="P177" s="366"/>
      <c r="Q177" s="366"/>
      <c r="R177" s="366"/>
      <c r="S177" s="366"/>
      <c r="T177" s="366"/>
      <c r="U177" s="366"/>
      <c r="V177" s="356"/>
      <c r="W177" s="359"/>
      <c r="X177" s="243"/>
      <c r="Y177" s="218"/>
      <c r="Z177" s="218"/>
      <c r="AA177" s="218"/>
      <c r="AB177" s="218"/>
      <c r="AC177" s="218"/>
      <c r="AD177" s="218"/>
      <c r="AE177" s="218"/>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1:66" s="219" customFormat="1" x14ac:dyDescent="0.25">
      <c r="A178" s="356"/>
      <c r="B178" s="356"/>
      <c r="C178" s="356"/>
      <c r="D178" s="356"/>
      <c r="E178" s="356"/>
      <c r="F178" s="356"/>
      <c r="G178" s="356"/>
      <c r="H178" s="356"/>
      <c r="I178" s="356"/>
      <c r="J178" s="356"/>
      <c r="K178" s="356"/>
      <c r="L178" s="371"/>
      <c r="M178" s="365"/>
      <c r="N178" s="366"/>
      <c r="O178" s="366"/>
      <c r="P178" s="366"/>
      <c r="Q178" s="366"/>
      <c r="R178" s="366"/>
      <c r="S178" s="366"/>
      <c r="T178" s="366"/>
      <c r="U178" s="366"/>
      <c r="V178" s="356"/>
      <c r="W178" s="359"/>
      <c r="X178" s="243"/>
      <c r="Y178" s="218"/>
      <c r="Z178" s="218"/>
      <c r="AA178" s="218"/>
      <c r="AB178" s="218"/>
      <c r="AC178" s="218"/>
      <c r="AD178" s="218"/>
      <c r="AE178" s="218"/>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1:66" s="219" customFormat="1" x14ac:dyDescent="0.25">
      <c r="A179" s="356"/>
      <c r="B179" s="356"/>
      <c r="C179" s="356"/>
      <c r="D179" s="356"/>
      <c r="E179" s="356"/>
      <c r="F179" s="356"/>
      <c r="G179" s="356"/>
      <c r="H179" s="356"/>
      <c r="I179" s="356"/>
      <c r="J179" s="356"/>
      <c r="K179" s="356"/>
      <c r="L179" s="371"/>
      <c r="M179" s="365"/>
      <c r="N179" s="366"/>
      <c r="O179" s="366"/>
      <c r="P179" s="366"/>
      <c r="Q179" s="366"/>
      <c r="R179" s="366"/>
      <c r="S179" s="366"/>
      <c r="T179" s="366"/>
      <c r="U179" s="366"/>
      <c r="V179" s="356"/>
      <c r="W179" s="359"/>
      <c r="X179" s="243"/>
      <c r="Y179" s="218"/>
      <c r="Z179" s="218"/>
      <c r="AA179" s="218"/>
      <c r="AB179" s="218"/>
      <c r="AC179" s="218"/>
      <c r="AD179" s="218"/>
      <c r="AE179" s="218"/>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1:66" s="219" customFormat="1" x14ac:dyDescent="0.25">
      <c r="A180" s="356"/>
      <c r="B180" s="356"/>
      <c r="C180" s="356"/>
      <c r="D180" s="356"/>
      <c r="E180" s="356"/>
      <c r="F180" s="356"/>
      <c r="G180" s="356"/>
      <c r="H180" s="356"/>
      <c r="I180" s="356"/>
      <c r="J180" s="356"/>
      <c r="K180" s="356"/>
      <c r="L180" s="371"/>
      <c r="M180" s="365"/>
      <c r="N180" s="366"/>
      <c r="O180" s="366"/>
      <c r="P180" s="366"/>
      <c r="Q180" s="366"/>
      <c r="R180" s="366"/>
      <c r="S180" s="366"/>
      <c r="T180" s="366"/>
      <c r="U180" s="366"/>
      <c r="V180" s="356"/>
      <c r="W180" s="359"/>
      <c r="X180" s="243"/>
      <c r="Y180" s="218"/>
      <c r="Z180" s="218"/>
      <c r="AA180" s="218"/>
      <c r="AB180" s="218"/>
      <c r="AC180" s="218"/>
      <c r="AD180" s="218"/>
      <c r="AE180" s="218"/>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1:66" s="219" customFormat="1" x14ac:dyDescent="0.25">
      <c r="A181" s="356"/>
      <c r="B181" s="356"/>
      <c r="C181" s="356"/>
      <c r="D181" s="356"/>
      <c r="E181" s="356"/>
      <c r="F181" s="356"/>
      <c r="G181" s="356"/>
      <c r="H181" s="356"/>
      <c r="I181" s="356"/>
      <c r="J181" s="356"/>
      <c r="K181" s="356"/>
      <c r="L181" s="371"/>
      <c r="M181" s="365"/>
      <c r="N181" s="366"/>
      <c r="O181" s="366"/>
      <c r="P181" s="366"/>
      <c r="Q181" s="366"/>
      <c r="R181" s="366"/>
      <c r="S181" s="366"/>
      <c r="T181" s="366"/>
      <c r="U181" s="366"/>
      <c r="V181" s="356"/>
      <c r="W181" s="359"/>
      <c r="X181" s="243"/>
      <c r="Y181" s="218"/>
      <c r="Z181" s="218"/>
      <c r="AA181" s="218"/>
      <c r="AB181" s="218"/>
      <c r="AC181" s="218"/>
      <c r="AD181" s="218"/>
      <c r="AE181" s="218"/>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1:66" s="219" customFormat="1" x14ac:dyDescent="0.25">
      <c r="A182" s="356"/>
      <c r="B182" s="356"/>
      <c r="C182" s="356"/>
      <c r="D182" s="356"/>
      <c r="E182" s="356"/>
      <c r="F182" s="356"/>
      <c r="G182" s="356"/>
      <c r="H182" s="356"/>
      <c r="I182" s="356"/>
      <c r="J182" s="356"/>
      <c r="K182" s="356"/>
      <c r="L182" s="371"/>
      <c r="M182" s="365"/>
      <c r="N182" s="366"/>
      <c r="O182" s="366"/>
      <c r="P182" s="366"/>
      <c r="Q182" s="366"/>
      <c r="R182" s="366"/>
      <c r="S182" s="366"/>
      <c r="T182" s="366"/>
      <c r="U182" s="366"/>
      <c r="V182" s="356"/>
      <c r="W182" s="359"/>
      <c r="X182" s="243"/>
      <c r="Y182" s="218"/>
      <c r="Z182" s="218"/>
      <c r="AA182" s="218"/>
      <c r="AB182" s="218"/>
      <c r="AC182" s="218"/>
      <c r="AD182" s="218"/>
      <c r="AE182" s="218"/>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1:66" s="219" customFormat="1" x14ac:dyDescent="0.25">
      <c r="A183" s="356"/>
      <c r="B183" s="356"/>
      <c r="C183" s="356"/>
      <c r="D183" s="356"/>
      <c r="E183" s="356"/>
      <c r="F183" s="356"/>
      <c r="G183" s="356"/>
      <c r="H183" s="356"/>
      <c r="I183" s="356"/>
      <c r="J183" s="356"/>
      <c r="K183" s="356"/>
      <c r="L183" s="371"/>
      <c r="M183" s="365"/>
      <c r="N183" s="366"/>
      <c r="O183" s="366"/>
      <c r="P183" s="366"/>
      <c r="Q183" s="366"/>
      <c r="R183" s="366"/>
      <c r="S183" s="366"/>
      <c r="T183" s="366"/>
      <c r="U183" s="366"/>
      <c r="V183" s="356"/>
      <c r="W183" s="359"/>
      <c r="X183" s="243"/>
      <c r="Y183" s="218"/>
      <c r="Z183" s="218"/>
      <c r="AA183" s="218"/>
      <c r="AB183" s="218"/>
      <c r="AC183" s="218"/>
      <c r="AD183" s="218"/>
      <c r="AE183" s="218"/>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row r="184" spans="1:66" s="219" customFormat="1" x14ac:dyDescent="0.25">
      <c r="A184" s="356"/>
      <c r="B184" s="356"/>
      <c r="C184" s="356"/>
      <c r="D184" s="356"/>
      <c r="E184" s="356"/>
      <c r="F184" s="356"/>
      <c r="G184" s="356"/>
      <c r="H184" s="356"/>
      <c r="I184" s="356"/>
      <c r="J184" s="356"/>
      <c r="K184" s="356"/>
      <c r="L184" s="371"/>
      <c r="M184" s="365"/>
      <c r="N184" s="366"/>
      <c r="O184" s="366"/>
      <c r="P184" s="366"/>
      <c r="Q184" s="366"/>
      <c r="R184" s="366"/>
      <c r="S184" s="366"/>
      <c r="T184" s="366"/>
      <c r="U184" s="366"/>
      <c r="V184" s="356"/>
      <c r="W184" s="359"/>
      <c r="X184" s="243"/>
      <c r="Y184" s="218"/>
      <c r="Z184" s="218"/>
      <c r="AA184" s="218"/>
      <c r="AB184" s="218"/>
      <c r="AC184" s="218"/>
      <c r="AD184" s="218"/>
      <c r="AE184" s="218"/>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row>
    <row r="185" spans="1:66" s="219" customFormat="1" x14ac:dyDescent="0.25">
      <c r="A185" s="356"/>
      <c r="B185" s="356"/>
      <c r="C185" s="356"/>
      <c r="D185" s="356"/>
      <c r="E185" s="356"/>
      <c r="F185" s="356"/>
      <c r="G185" s="356"/>
      <c r="H185" s="356"/>
      <c r="I185" s="356"/>
      <c r="J185" s="356"/>
      <c r="K185" s="356"/>
      <c r="L185" s="371"/>
      <c r="M185" s="365"/>
      <c r="N185" s="366"/>
      <c r="O185" s="366"/>
      <c r="P185" s="366"/>
      <c r="Q185" s="366"/>
      <c r="R185" s="366"/>
      <c r="S185" s="366"/>
      <c r="T185" s="366"/>
      <c r="U185" s="366"/>
      <c r="V185" s="356"/>
      <c r="W185" s="359"/>
      <c r="X185" s="243"/>
      <c r="Y185" s="218"/>
      <c r="Z185" s="218"/>
      <c r="AA185" s="218"/>
      <c r="AB185" s="218"/>
      <c r="AC185" s="218"/>
      <c r="AD185" s="218"/>
      <c r="AE185" s="218"/>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row>
    <row r="186" spans="1:66" s="219" customFormat="1" x14ac:dyDescent="0.25">
      <c r="A186" s="356"/>
      <c r="B186" s="356"/>
      <c r="C186" s="356"/>
      <c r="D186" s="356"/>
      <c r="E186" s="356"/>
      <c r="F186" s="356"/>
      <c r="G186" s="356"/>
      <c r="H186" s="356"/>
      <c r="I186" s="356"/>
      <c r="J186" s="356"/>
      <c r="K186" s="356"/>
      <c r="L186" s="371"/>
      <c r="M186" s="365"/>
      <c r="N186" s="366"/>
      <c r="O186" s="366"/>
      <c r="P186" s="366"/>
      <c r="Q186" s="366"/>
      <c r="R186" s="366"/>
      <c r="S186" s="366"/>
      <c r="T186" s="366"/>
      <c r="U186" s="366"/>
      <c r="V186" s="356"/>
      <c r="W186" s="359"/>
      <c r="X186" s="243"/>
      <c r="Y186" s="218"/>
      <c r="Z186" s="218"/>
      <c r="AA186" s="218"/>
      <c r="AB186" s="218"/>
      <c r="AC186" s="218"/>
      <c r="AD186" s="218"/>
      <c r="AE186" s="218"/>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row>
    <row r="187" spans="1:66" s="219" customFormat="1" x14ac:dyDescent="0.25">
      <c r="A187" s="356"/>
      <c r="B187" s="356"/>
      <c r="C187" s="356"/>
      <c r="D187" s="356"/>
      <c r="E187" s="356"/>
      <c r="F187" s="356"/>
      <c r="G187" s="356"/>
      <c r="H187" s="356"/>
      <c r="I187" s="356"/>
      <c r="J187" s="356"/>
      <c r="K187" s="356"/>
      <c r="L187" s="371"/>
      <c r="M187" s="365"/>
      <c r="N187" s="366"/>
      <c r="O187" s="366"/>
      <c r="P187" s="366"/>
      <c r="Q187" s="366"/>
      <c r="R187" s="366"/>
      <c r="S187" s="366"/>
      <c r="T187" s="366"/>
      <c r="U187" s="366"/>
      <c r="V187" s="356"/>
      <c r="W187" s="359"/>
      <c r="X187" s="243"/>
      <c r="Y187" s="218"/>
      <c r="Z187" s="218"/>
      <c r="AA187" s="218"/>
      <c r="AB187" s="218"/>
      <c r="AC187" s="218"/>
      <c r="AD187" s="218"/>
      <c r="AE187" s="218"/>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row>
    <row r="188" spans="1:66" s="219" customFormat="1" x14ac:dyDescent="0.25">
      <c r="A188" s="356"/>
      <c r="B188" s="356"/>
      <c r="C188" s="356"/>
      <c r="D188" s="356"/>
      <c r="E188" s="356"/>
      <c r="F188" s="356"/>
      <c r="G188" s="356"/>
      <c r="H188" s="356"/>
      <c r="I188" s="356"/>
      <c r="J188" s="356"/>
      <c r="K188" s="356"/>
      <c r="L188" s="371"/>
      <c r="M188" s="365"/>
      <c r="N188" s="366"/>
      <c r="O188" s="366"/>
      <c r="P188" s="366"/>
      <c r="Q188" s="366"/>
      <c r="R188" s="366"/>
      <c r="S188" s="366"/>
      <c r="T188" s="366"/>
      <c r="U188" s="366"/>
      <c r="V188" s="356"/>
      <c r="W188" s="359"/>
      <c r="X188" s="243"/>
      <c r="Y188" s="218"/>
      <c r="Z188" s="218"/>
      <c r="AA188" s="218"/>
      <c r="AB188" s="218"/>
      <c r="AC188" s="218"/>
      <c r="AD188" s="218"/>
      <c r="AE188" s="218"/>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row>
    <row r="189" spans="1:66" s="219" customFormat="1" x14ac:dyDescent="0.25">
      <c r="A189" s="356"/>
      <c r="B189" s="356"/>
      <c r="C189" s="356"/>
      <c r="D189" s="356"/>
      <c r="E189" s="356"/>
      <c r="F189" s="356"/>
      <c r="G189" s="356"/>
      <c r="H189" s="356"/>
      <c r="I189" s="356"/>
      <c r="J189" s="356"/>
      <c r="K189" s="356"/>
      <c r="L189" s="371"/>
      <c r="M189" s="365"/>
      <c r="N189" s="366"/>
      <c r="O189" s="366"/>
      <c r="P189" s="366"/>
      <c r="Q189" s="366"/>
      <c r="R189" s="366"/>
      <c r="S189" s="366"/>
      <c r="T189" s="366"/>
      <c r="U189" s="366"/>
      <c r="V189" s="356"/>
      <c r="W189" s="359"/>
      <c r="X189" s="243"/>
      <c r="Y189" s="218"/>
      <c r="Z189" s="218"/>
      <c r="AA189" s="218"/>
      <c r="AB189" s="218"/>
      <c r="AC189" s="218"/>
      <c r="AD189" s="218"/>
      <c r="AE189" s="218"/>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row>
    <row r="190" spans="1:66" s="219" customFormat="1" x14ac:dyDescent="0.25">
      <c r="A190" s="356"/>
      <c r="B190" s="356"/>
      <c r="C190" s="356"/>
      <c r="D190" s="356"/>
      <c r="E190" s="356"/>
      <c r="F190" s="356"/>
      <c r="G190" s="356"/>
      <c r="H190" s="356"/>
      <c r="I190" s="356"/>
      <c r="J190" s="356"/>
      <c r="K190" s="356"/>
      <c r="L190" s="371"/>
      <c r="M190" s="365"/>
      <c r="N190" s="366"/>
      <c r="O190" s="366"/>
      <c r="P190" s="366"/>
      <c r="Q190" s="366"/>
      <c r="R190" s="366"/>
      <c r="S190" s="366"/>
      <c r="T190" s="366"/>
      <c r="U190" s="366"/>
      <c r="V190" s="356"/>
      <c r="W190" s="359"/>
      <c r="X190" s="243"/>
      <c r="Y190" s="218"/>
      <c r="Z190" s="218"/>
      <c r="AA190" s="218"/>
      <c r="AB190" s="218"/>
      <c r="AC190" s="218"/>
      <c r="AD190" s="218"/>
      <c r="AE190" s="218"/>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row>
    <row r="191" spans="1:66" s="219" customFormat="1" x14ac:dyDescent="0.25">
      <c r="A191" s="356"/>
      <c r="B191" s="356"/>
      <c r="C191" s="356"/>
      <c r="D191" s="356"/>
      <c r="E191" s="356"/>
      <c r="F191" s="356"/>
      <c r="G191" s="356"/>
      <c r="H191" s="356"/>
      <c r="I191" s="356"/>
      <c r="J191" s="356"/>
      <c r="K191" s="356"/>
      <c r="L191" s="371"/>
      <c r="M191" s="365"/>
      <c r="N191" s="366"/>
      <c r="O191" s="366"/>
      <c r="P191" s="366"/>
      <c r="Q191" s="366"/>
      <c r="R191" s="366"/>
      <c r="S191" s="366"/>
      <c r="T191" s="366"/>
      <c r="U191" s="366"/>
      <c r="V191" s="356"/>
      <c r="W191" s="359"/>
      <c r="X191" s="243"/>
      <c r="Y191" s="218"/>
      <c r="Z191" s="218"/>
      <c r="AA191" s="218"/>
      <c r="AB191" s="218"/>
      <c r="AC191" s="218"/>
      <c r="AD191" s="218"/>
      <c r="AE191" s="218"/>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row>
    <row r="192" spans="1:66" s="219" customFormat="1" x14ac:dyDescent="0.25">
      <c r="A192" s="356"/>
      <c r="B192" s="356"/>
      <c r="C192" s="356"/>
      <c r="D192" s="356"/>
      <c r="E192" s="356"/>
      <c r="F192" s="356"/>
      <c r="G192" s="356"/>
      <c r="H192" s="356"/>
      <c r="I192" s="356"/>
      <c r="J192" s="356"/>
      <c r="K192" s="356"/>
      <c r="L192" s="371"/>
      <c r="M192" s="365"/>
      <c r="N192" s="366"/>
      <c r="O192" s="366"/>
      <c r="P192" s="366"/>
      <c r="Q192" s="366"/>
      <c r="R192" s="366"/>
      <c r="S192" s="366"/>
      <c r="T192" s="366"/>
      <c r="U192" s="366"/>
      <c r="V192" s="356"/>
      <c r="W192" s="359"/>
      <c r="X192" s="243"/>
      <c r="Y192" s="218"/>
      <c r="Z192" s="218"/>
      <c r="AA192" s="218"/>
      <c r="AB192" s="218"/>
      <c r="AC192" s="218"/>
      <c r="AD192" s="218"/>
      <c r="AE192" s="218"/>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row>
    <row r="193" spans="1:66" s="219" customFormat="1" x14ac:dyDescent="0.25">
      <c r="A193" s="356"/>
      <c r="B193" s="356"/>
      <c r="C193" s="356"/>
      <c r="D193" s="356"/>
      <c r="E193" s="356"/>
      <c r="F193" s="356"/>
      <c r="G193" s="356"/>
      <c r="H193" s="356"/>
      <c r="I193" s="356"/>
      <c r="J193" s="356"/>
      <c r="K193" s="356"/>
      <c r="L193" s="371"/>
      <c r="M193" s="365"/>
      <c r="N193" s="366"/>
      <c r="O193" s="366"/>
      <c r="P193" s="366"/>
      <c r="Q193" s="366"/>
      <c r="R193" s="366"/>
      <c r="S193" s="366"/>
      <c r="T193" s="366"/>
      <c r="U193" s="366"/>
      <c r="V193" s="356"/>
      <c r="W193" s="359"/>
      <c r="X193" s="243"/>
      <c r="Y193" s="218"/>
      <c r="Z193" s="218"/>
      <c r="AA193" s="218"/>
      <c r="AB193" s="218"/>
      <c r="AC193" s="218"/>
      <c r="AD193" s="218"/>
      <c r="AE193" s="218"/>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row>
    <row r="194" spans="1:66" s="219" customFormat="1" x14ac:dyDescent="0.25">
      <c r="A194" s="356"/>
      <c r="B194" s="356"/>
      <c r="C194" s="356"/>
      <c r="D194" s="356"/>
      <c r="E194" s="356"/>
      <c r="F194" s="356"/>
      <c r="G194" s="356"/>
      <c r="H194" s="356"/>
      <c r="I194" s="356"/>
      <c r="J194" s="356"/>
      <c r="K194" s="356"/>
      <c r="L194" s="371"/>
      <c r="M194" s="365"/>
      <c r="N194" s="366"/>
      <c r="O194" s="366"/>
      <c r="P194" s="366"/>
      <c r="Q194" s="366"/>
      <c r="R194" s="366"/>
      <c r="S194" s="366"/>
      <c r="T194" s="366"/>
      <c r="U194" s="366"/>
      <c r="V194" s="356"/>
      <c r="W194" s="359"/>
      <c r="X194" s="243"/>
      <c r="Y194" s="218"/>
      <c r="Z194" s="218"/>
      <c r="AA194" s="218"/>
      <c r="AB194" s="218"/>
      <c r="AC194" s="218"/>
      <c r="AD194" s="218"/>
      <c r="AE194" s="218"/>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row>
    <row r="195" spans="1:66" s="219" customFormat="1" x14ac:dyDescent="0.25">
      <c r="A195" s="356"/>
      <c r="B195" s="356"/>
      <c r="C195" s="356"/>
      <c r="D195" s="356"/>
      <c r="E195" s="356"/>
      <c r="F195" s="356"/>
      <c r="G195" s="356"/>
      <c r="H195" s="356"/>
      <c r="I195" s="356"/>
      <c r="J195" s="356"/>
      <c r="K195" s="356"/>
      <c r="L195" s="371"/>
      <c r="M195" s="365"/>
      <c r="N195" s="366"/>
      <c r="O195" s="366"/>
      <c r="P195" s="366"/>
      <c r="Q195" s="366"/>
      <c r="R195" s="366"/>
      <c r="S195" s="366"/>
      <c r="T195" s="366"/>
      <c r="U195" s="366"/>
      <c r="V195" s="356"/>
      <c r="W195" s="359"/>
      <c r="X195" s="243"/>
      <c r="Y195" s="218"/>
      <c r="Z195" s="218"/>
      <c r="AA195" s="218"/>
      <c r="AB195" s="218"/>
      <c r="AC195" s="218"/>
      <c r="AD195" s="218"/>
      <c r="AE195" s="218"/>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row>
    <row r="196" spans="1:66" s="219" customFormat="1" x14ac:dyDescent="0.25">
      <c r="A196" s="356"/>
      <c r="B196" s="356"/>
      <c r="C196" s="356"/>
      <c r="D196" s="356"/>
      <c r="E196" s="356"/>
      <c r="F196" s="356"/>
      <c r="G196" s="356"/>
      <c r="H196" s="356"/>
      <c r="I196" s="356"/>
      <c r="J196" s="356"/>
      <c r="K196" s="356"/>
      <c r="L196" s="371"/>
      <c r="M196" s="365"/>
      <c r="N196" s="366"/>
      <c r="O196" s="366"/>
      <c r="P196" s="366"/>
      <c r="Q196" s="366"/>
      <c r="R196" s="366"/>
      <c r="S196" s="366"/>
      <c r="T196" s="366"/>
      <c r="U196" s="366"/>
      <c r="V196" s="356"/>
      <c r="W196" s="359"/>
      <c r="X196" s="243"/>
      <c r="Y196" s="218"/>
      <c r="Z196" s="218"/>
      <c r="AA196" s="218"/>
      <c r="AB196" s="218"/>
      <c r="AC196" s="218"/>
      <c r="AD196" s="218"/>
      <c r="AE196" s="218"/>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row>
    <row r="197" spans="1:66" s="219" customFormat="1" x14ac:dyDescent="0.25">
      <c r="A197" s="356"/>
      <c r="B197" s="356"/>
      <c r="C197" s="356"/>
      <c r="D197" s="356"/>
      <c r="E197" s="356"/>
      <c r="F197" s="356"/>
      <c r="G197" s="356"/>
      <c r="H197" s="356"/>
      <c r="I197" s="356"/>
      <c r="J197" s="356"/>
      <c r="K197" s="356"/>
      <c r="L197" s="371"/>
      <c r="M197" s="365"/>
      <c r="N197" s="366"/>
      <c r="O197" s="366"/>
      <c r="P197" s="366"/>
      <c r="Q197" s="366"/>
      <c r="R197" s="366"/>
      <c r="S197" s="366"/>
      <c r="T197" s="366"/>
      <c r="U197" s="366"/>
      <c r="V197" s="356"/>
      <c r="W197" s="359"/>
      <c r="X197" s="243"/>
      <c r="Y197" s="218"/>
      <c r="Z197" s="218"/>
      <c r="AA197" s="218"/>
      <c r="AB197" s="218"/>
      <c r="AC197" s="218"/>
      <c r="AD197" s="218"/>
      <c r="AE197" s="218"/>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row>
    <row r="198" spans="1:66" s="219" customFormat="1" x14ac:dyDescent="0.25">
      <c r="A198" s="356"/>
      <c r="B198" s="356"/>
      <c r="C198" s="356"/>
      <c r="D198" s="356"/>
      <c r="E198" s="356"/>
      <c r="F198" s="356"/>
      <c r="G198" s="356"/>
      <c r="H198" s="356"/>
      <c r="I198" s="356"/>
      <c r="J198" s="356"/>
      <c r="K198" s="356"/>
      <c r="L198" s="371"/>
      <c r="M198" s="365"/>
      <c r="N198" s="366"/>
      <c r="O198" s="366"/>
      <c r="P198" s="366"/>
      <c r="Q198" s="366"/>
      <c r="R198" s="366"/>
      <c r="S198" s="366"/>
      <c r="T198" s="366"/>
      <c r="U198" s="366"/>
      <c r="V198" s="356"/>
      <c r="W198" s="359"/>
      <c r="X198" s="243"/>
      <c r="Y198" s="218"/>
      <c r="Z198" s="218"/>
      <c r="AA198" s="218"/>
      <c r="AB198" s="218"/>
      <c r="AC198" s="218"/>
      <c r="AD198" s="218"/>
      <c r="AE198" s="218"/>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row>
    <row r="199" spans="1:66" s="219" customFormat="1" x14ac:dyDescent="0.25">
      <c r="A199" s="356"/>
      <c r="B199" s="356"/>
      <c r="C199" s="356"/>
      <c r="D199" s="356"/>
      <c r="E199" s="356"/>
      <c r="F199" s="356"/>
      <c r="G199" s="356"/>
      <c r="H199" s="356"/>
      <c r="I199" s="356"/>
      <c r="J199" s="356"/>
      <c r="K199" s="356"/>
      <c r="L199" s="371"/>
      <c r="M199" s="365"/>
      <c r="N199" s="366"/>
      <c r="O199" s="366"/>
      <c r="P199" s="366"/>
      <c r="Q199" s="366"/>
      <c r="R199" s="366"/>
      <c r="S199" s="366"/>
      <c r="T199" s="366"/>
      <c r="U199" s="366"/>
      <c r="V199" s="356"/>
      <c r="W199" s="359"/>
      <c r="X199" s="243"/>
      <c r="Y199" s="218"/>
      <c r="Z199" s="218"/>
      <c r="AA199" s="218"/>
      <c r="AB199" s="218"/>
      <c r="AC199" s="218"/>
      <c r="AD199" s="218"/>
      <c r="AE199" s="218"/>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row>
    <row r="200" spans="1:66" s="219" customFormat="1" x14ac:dyDescent="0.25">
      <c r="A200" s="356"/>
      <c r="B200" s="356"/>
      <c r="C200" s="356"/>
      <c r="D200" s="356"/>
      <c r="E200" s="356"/>
      <c r="F200" s="356"/>
      <c r="G200" s="356"/>
      <c r="H200" s="356"/>
      <c r="I200" s="356"/>
      <c r="J200" s="356"/>
      <c r="K200" s="356"/>
      <c r="L200" s="371"/>
      <c r="M200" s="365"/>
      <c r="N200" s="366"/>
      <c r="O200" s="366"/>
      <c r="P200" s="366"/>
      <c r="Q200" s="366"/>
      <c r="R200" s="366"/>
      <c r="S200" s="366"/>
      <c r="T200" s="366"/>
      <c r="U200" s="366"/>
      <c r="V200" s="356"/>
      <c r="W200" s="359"/>
      <c r="X200" s="243"/>
      <c r="Y200" s="218"/>
      <c r="Z200" s="218"/>
      <c r="AA200" s="218"/>
      <c r="AB200" s="218"/>
      <c r="AC200" s="218"/>
      <c r="AD200" s="218"/>
      <c r="AE200" s="218"/>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row>
    <row r="201" spans="1:66" s="219" customFormat="1" x14ac:dyDescent="0.25">
      <c r="A201" s="356"/>
      <c r="B201" s="356"/>
      <c r="C201" s="356"/>
      <c r="D201" s="356"/>
      <c r="E201" s="356"/>
      <c r="F201" s="356"/>
      <c r="G201" s="356"/>
      <c r="H201" s="356"/>
      <c r="I201" s="356"/>
      <c r="J201" s="356"/>
      <c r="K201" s="356"/>
      <c r="L201" s="371"/>
      <c r="M201" s="365"/>
      <c r="N201" s="366"/>
      <c r="O201" s="366"/>
      <c r="P201" s="366"/>
      <c r="Q201" s="366"/>
      <c r="R201" s="366"/>
      <c r="S201" s="366"/>
      <c r="T201" s="366"/>
      <c r="U201" s="366"/>
      <c r="V201" s="356"/>
      <c r="W201" s="359"/>
      <c r="X201" s="243"/>
      <c r="Y201" s="218"/>
      <c r="Z201" s="218"/>
      <c r="AA201" s="218"/>
      <c r="AB201" s="218"/>
      <c r="AC201" s="218"/>
      <c r="AD201" s="218"/>
      <c r="AE201" s="218"/>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row>
    <row r="202" spans="1:66" s="219" customFormat="1" x14ac:dyDescent="0.25">
      <c r="A202" s="356"/>
      <c r="B202" s="356"/>
      <c r="C202" s="356"/>
      <c r="D202" s="356"/>
      <c r="E202" s="356"/>
      <c r="F202" s="356"/>
      <c r="G202" s="356"/>
      <c r="H202" s="356"/>
      <c r="I202" s="356"/>
      <c r="J202" s="356"/>
      <c r="K202" s="356"/>
      <c r="L202" s="371"/>
      <c r="M202" s="365"/>
      <c r="N202" s="366"/>
      <c r="O202" s="366"/>
      <c r="P202" s="366"/>
      <c r="Q202" s="366"/>
      <c r="R202" s="366"/>
      <c r="S202" s="366"/>
      <c r="T202" s="366"/>
      <c r="U202" s="366"/>
      <c r="V202" s="356"/>
      <c r="W202" s="359"/>
      <c r="X202" s="243"/>
      <c r="Y202" s="218"/>
      <c r="Z202" s="218"/>
      <c r="AA202" s="218"/>
      <c r="AB202" s="218"/>
      <c r="AC202" s="218"/>
      <c r="AD202" s="218"/>
      <c r="AE202" s="218"/>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row>
    <row r="203" spans="1:66" s="219" customFormat="1" x14ac:dyDescent="0.25">
      <c r="A203" s="356"/>
      <c r="B203" s="356"/>
      <c r="C203" s="356"/>
      <c r="D203" s="356"/>
      <c r="E203" s="356"/>
      <c r="F203" s="356"/>
      <c r="G203" s="356"/>
      <c r="H203" s="356"/>
      <c r="I203" s="356"/>
      <c r="J203" s="356"/>
      <c r="K203" s="356"/>
      <c r="L203" s="371"/>
      <c r="M203" s="365"/>
      <c r="N203" s="366"/>
      <c r="O203" s="366"/>
      <c r="P203" s="366"/>
      <c r="Q203" s="366"/>
      <c r="R203" s="366"/>
      <c r="S203" s="366"/>
      <c r="T203" s="366"/>
      <c r="U203" s="366"/>
      <c r="V203" s="356"/>
      <c r="W203" s="359"/>
      <c r="X203" s="243"/>
      <c r="Y203" s="218"/>
      <c r="Z203" s="218"/>
      <c r="AA203" s="218"/>
      <c r="AB203" s="218"/>
      <c r="AC203" s="218"/>
      <c r="AD203" s="218"/>
      <c r="AE203" s="218"/>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row>
    <row r="204" spans="1:66" s="219" customFormat="1" x14ac:dyDescent="0.25">
      <c r="A204" s="356"/>
      <c r="B204" s="356"/>
      <c r="C204" s="356"/>
      <c r="D204" s="356"/>
      <c r="E204" s="356"/>
      <c r="F204" s="356"/>
      <c r="G204" s="356"/>
      <c r="H204" s="356"/>
      <c r="I204" s="356"/>
      <c r="J204" s="356"/>
      <c r="K204" s="356"/>
      <c r="L204" s="371"/>
      <c r="M204" s="365"/>
      <c r="N204" s="366"/>
      <c r="O204" s="366"/>
      <c r="P204" s="366"/>
      <c r="Q204" s="366"/>
      <c r="R204" s="366"/>
      <c r="S204" s="366"/>
      <c r="T204" s="366"/>
      <c r="U204" s="366"/>
      <c r="V204" s="356"/>
      <c r="W204" s="359"/>
      <c r="X204" s="243"/>
      <c r="Y204" s="218"/>
      <c r="Z204" s="218"/>
      <c r="AA204" s="218"/>
      <c r="AB204" s="218"/>
      <c r="AC204" s="218"/>
      <c r="AD204" s="218"/>
      <c r="AE204" s="218"/>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row>
    <row r="205" spans="1:66" s="219" customFormat="1" x14ac:dyDescent="0.25">
      <c r="A205" s="356"/>
      <c r="B205" s="356"/>
      <c r="C205" s="356"/>
      <c r="D205" s="356"/>
      <c r="E205" s="356"/>
      <c r="F205" s="356"/>
      <c r="G205" s="356"/>
      <c r="H205" s="356"/>
      <c r="I205" s="356"/>
      <c r="J205" s="356"/>
      <c r="K205" s="356"/>
      <c r="L205" s="371"/>
      <c r="M205" s="365"/>
      <c r="N205" s="366"/>
      <c r="O205" s="366"/>
      <c r="P205" s="366"/>
      <c r="Q205" s="366"/>
      <c r="R205" s="366"/>
      <c r="S205" s="366"/>
      <c r="T205" s="366"/>
      <c r="U205" s="366"/>
      <c r="V205" s="356"/>
      <c r="W205" s="359"/>
      <c r="X205" s="243"/>
      <c r="Y205" s="218"/>
      <c r="Z205" s="218"/>
      <c r="AA205" s="218"/>
      <c r="AB205" s="218"/>
      <c r="AC205" s="218"/>
      <c r="AD205" s="218"/>
      <c r="AE205" s="218"/>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row>
    <row r="206" spans="1:66" s="219" customFormat="1" x14ac:dyDescent="0.25">
      <c r="A206" s="356"/>
      <c r="B206" s="356"/>
      <c r="C206" s="356"/>
      <c r="D206" s="356"/>
      <c r="E206" s="356"/>
      <c r="F206" s="356"/>
      <c r="G206" s="356"/>
      <c r="H206" s="356"/>
      <c r="I206" s="356"/>
      <c r="J206" s="356"/>
      <c r="K206" s="356"/>
      <c r="L206" s="371"/>
      <c r="M206" s="365"/>
      <c r="N206" s="366"/>
      <c r="O206" s="366"/>
      <c r="P206" s="366"/>
      <c r="Q206" s="366"/>
      <c r="R206" s="366"/>
      <c r="S206" s="366"/>
      <c r="T206" s="366"/>
      <c r="U206" s="366"/>
      <c r="V206" s="356"/>
      <c r="W206" s="359"/>
      <c r="X206" s="243"/>
      <c r="Y206" s="218"/>
      <c r="Z206" s="218"/>
      <c r="AA206" s="218"/>
      <c r="AB206" s="218"/>
      <c r="AC206" s="218"/>
      <c r="AD206" s="218"/>
      <c r="AE206" s="218"/>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row>
    <row r="207" spans="1:66" s="219" customFormat="1" x14ac:dyDescent="0.25">
      <c r="A207" s="356"/>
      <c r="B207" s="356"/>
      <c r="C207" s="356"/>
      <c r="D207" s="356"/>
      <c r="E207" s="356"/>
      <c r="F207" s="356"/>
      <c r="G207" s="356"/>
      <c r="H207" s="356"/>
      <c r="I207" s="356"/>
      <c r="J207" s="356"/>
      <c r="K207" s="356"/>
      <c r="L207" s="371"/>
      <c r="M207" s="365"/>
      <c r="N207" s="366"/>
      <c r="O207" s="366"/>
      <c r="P207" s="366"/>
      <c r="Q207" s="366"/>
      <c r="R207" s="366"/>
      <c r="S207" s="366"/>
      <c r="T207" s="366"/>
      <c r="U207" s="366"/>
      <c r="V207" s="356"/>
      <c r="W207" s="359"/>
      <c r="X207" s="243"/>
      <c r="Y207" s="218"/>
      <c r="Z207" s="218"/>
      <c r="AA207" s="218"/>
      <c r="AB207" s="218"/>
      <c r="AC207" s="218"/>
      <c r="AD207" s="218"/>
      <c r="AE207" s="218"/>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row>
    <row r="208" spans="1:66" s="219" customFormat="1" x14ac:dyDescent="0.25">
      <c r="A208" s="356"/>
      <c r="B208" s="356"/>
      <c r="C208" s="356"/>
      <c r="D208" s="356"/>
      <c r="E208" s="356"/>
      <c r="F208" s="356"/>
      <c r="G208" s="356"/>
      <c r="H208" s="356"/>
      <c r="I208" s="356"/>
      <c r="J208" s="356"/>
      <c r="K208" s="356"/>
      <c r="L208" s="371"/>
      <c r="M208" s="365"/>
      <c r="N208" s="366"/>
      <c r="O208" s="366"/>
      <c r="P208" s="366"/>
      <c r="Q208" s="366"/>
      <c r="R208" s="366"/>
      <c r="S208" s="366"/>
      <c r="T208" s="366"/>
      <c r="U208" s="366"/>
      <c r="V208" s="356"/>
      <c r="W208" s="359"/>
      <c r="X208" s="243"/>
      <c r="Y208" s="218"/>
      <c r="Z208" s="218"/>
      <c r="AA208" s="218"/>
      <c r="AB208" s="218"/>
      <c r="AC208" s="218"/>
      <c r="AD208" s="218"/>
      <c r="AE208" s="218"/>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row>
    <row r="209" spans="1:66" s="219" customFormat="1" x14ac:dyDescent="0.25">
      <c r="A209" s="356"/>
      <c r="B209" s="356"/>
      <c r="C209" s="356"/>
      <c r="D209" s="356"/>
      <c r="E209" s="356"/>
      <c r="F209" s="356"/>
      <c r="G209" s="356"/>
      <c r="H209" s="356"/>
      <c r="I209" s="356"/>
      <c r="J209" s="356"/>
      <c r="K209" s="356"/>
      <c r="L209" s="371"/>
      <c r="M209" s="365"/>
      <c r="N209" s="366"/>
      <c r="O209" s="366"/>
      <c r="P209" s="366"/>
      <c r="Q209" s="366"/>
      <c r="R209" s="366"/>
      <c r="S209" s="366"/>
      <c r="T209" s="366"/>
      <c r="U209" s="366"/>
      <c r="V209" s="356"/>
      <c r="W209" s="359"/>
      <c r="X209" s="243"/>
      <c r="Y209" s="218"/>
      <c r="Z209" s="218"/>
      <c r="AA209" s="218"/>
      <c r="AB209" s="218"/>
      <c r="AC209" s="218"/>
      <c r="AD209" s="218"/>
      <c r="AE209" s="218"/>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row>
    <row r="210" spans="1:66" s="219" customFormat="1" x14ac:dyDescent="0.25">
      <c r="A210" s="356"/>
      <c r="B210" s="356"/>
      <c r="C210" s="356"/>
      <c r="D210" s="356"/>
      <c r="E210" s="356"/>
      <c r="F210" s="356"/>
      <c r="G210" s="356"/>
      <c r="H210" s="356"/>
      <c r="I210" s="356"/>
      <c r="J210" s="356"/>
      <c r="K210" s="356"/>
      <c r="L210" s="371"/>
      <c r="M210" s="365"/>
      <c r="N210" s="366"/>
      <c r="O210" s="366"/>
      <c r="P210" s="366"/>
      <c r="Q210" s="366"/>
      <c r="R210" s="366"/>
      <c r="S210" s="366"/>
      <c r="T210" s="366"/>
      <c r="U210" s="366"/>
      <c r="V210" s="356"/>
      <c r="W210" s="359"/>
      <c r="X210" s="243"/>
      <c r="Y210" s="218"/>
      <c r="Z210" s="218"/>
      <c r="AA210" s="218"/>
      <c r="AB210" s="218"/>
      <c r="AC210" s="218"/>
      <c r="AD210" s="218"/>
      <c r="AE210" s="218"/>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row>
    <row r="211" spans="1:66" s="219" customFormat="1" x14ac:dyDescent="0.25">
      <c r="A211" s="356"/>
      <c r="B211" s="356"/>
      <c r="C211" s="356"/>
      <c r="D211" s="356"/>
      <c r="E211" s="356"/>
      <c r="F211" s="356"/>
      <c r="G211" s="356"/>
      <c r="H211" s="356"/>
      <c r="I211" s="356"/>
      <c r="J211" s="356"/>
      <c r="K211" s="356"/>
      <c r="L211" s="371"/>
      <c r="M211" s="365"/>
      <c r="N211" s="366"/>
      <c r="O211" s="366"/>
      <c r="P211" s="366"/>
      <c r="Q211" s="366"/>
      <c r="R211" s="366"/>
      <c r="S211" s="366"/>
      <c r="T211" s="366"/>
      <c r="U211" s="366"/>
      <c r="V211" s="356"/>
      <c r="W211" s="359"/>
      <c r="X211" s="243"/>
      <c r="Y211" s="218"/>
      <c r="Z211" s="218"/>
      <c r="AA211" s="218"/>
      <c r="AB211" s="218"/>
      <c r="AC211" s="218"/>
      <c r="AD211" s="218"/>
      <c r="AE211" s="218"/>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row>
    <row r="212" spans="1:66" s="219" customFormat="1" x14ac:dyDescent="0.25">
      <c r="A212" s="356"/>
      <c r="B212" s="356"/>
      <c r="C212" s="356"/>
      <c r="D212" s="356"/>
      <c r="E212" s="356"/>
      <c r="F212" s="356"/>
      <c r="G212" s="356"/>
      <c r="H212" s="356"/>
      <c r="I212" s="356"/>
      <c r="J212" s="356"/>
      <c r="K212" s="356"/>
      <c r="L212" s="371"/>
      <c r="M212" s="365"/>
      <c r="N212" s="366"/>
      <c r="O212" s="366"/>
      <c r="P212" s="366"/>
      <c r="Q212" s="366"/>
      <c r="R212" s="366"/>
      <c r="S212" s="366"/>
      <c r="T212" s="366"/>
      <c r="U212" s="366"/>
      <c r="V212" s="356"/>
      <c r="W212" s="359"/>
      <c r="X212" s="243"/>
      <c r="Y212" s="218"/>
      <c r="Z212" s="218"/>
      <c r="AA212" s="218"/>
      <c r="AB212" s="218"/>
      <c r="AC212" s="218"/>
      <c r="AD212" s="218"/>
      <c r="AE212" s="218"/>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row>
    <row r="213" spans="1:66" s="219" customFormat="1" x14ac:dyDescent="0.25">
      <c r="A213" s="356"/>
      <c r="B213" s="356"/>
      <c r="C213" s="356"/>
      <c r="D213" s="356"/>
      <c r="E213" s="356"/>
      <c r="F213" s="356"/>
      <c r="G213" s="356"/>
      <c r="H213" s="356"/>
      <c r="I213" s="356"/>
      <c r="J213" s="356"/>
      <c r="K213" s="356"/>
      <c r="L213" s="371"/>
      <c r="M213" s="365"/>
      <c r="N213" s="366"/>
      <c r="O213" s="366"/>
      <c r="P213" s="366"/>
      <c r="Q213" s="366"/>
      <c r="R213" s="366"/>
      <c r="S213" s="366"/>
      <c r="T213" s="366"/>
      <c r="U213" s="366"/>
      <c r="V213" s="356"/>
      <c r="W213" s="359"/>
      <c r="X213" s="243"/>
      <c r="Y213" s="218"/>
      <c r="Z213" s="218"/>
      <c r="AA213" s="218"/>
      <c r="AB213" s="218"/>
      <c r="AC213" s="218"/>
      <c r="AD213" s="218"/>
      <c r="AE213" s="218"/>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row>
    <row r="214" spans="1:66" s="219" customFormat="1" x14ac:dyDescent="0.25">
      <c r="A214" s="356"/>
      <c r="B214" s="356"/>
      <c r="C214" s="356"/>
      <c r="D214" s="356"/>
      <c r="E214" s="356"/>
      <c r="F214" s="356"/>
      <c r="G214" s="356"/>
      <c r="H214" s="356"/>
      <c r="I214" s="356"/>
      <c r="J214" s="356"/>
      <c r="K214" s="356"/>
      <c r="L214" s="371"/>
      <c r="M214" s="365"/>
      <c r="N214" s="366"/>
      <c r="O214" s="366"/>
      <c r="P214" s="366"/>
      <c r="Q214" s="366"/>
      <c r="R214" s="366"/>
      <c r="S214" s="366"/>
      <c r="T214" s="366"/>
      <c r="U214" s="366"/>
      <c r="V214" s="356"/>
      <c r="W214" s="359"/>
      <c r="X214" s="243"/>
      <c r="Y214" s="218"/>
      <c r="Z214" s="218"/>
      <c r="AA214" s="218"/>
      <c r="AB214" s="218"/>
      <c r="AC214" s="218"/>
      <c r="AD214" s="218"/>
      <c r="AE214" s="218"/>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row>
    <row r="215" spans="1:66" s="219" customFormat="1" x14ac:dyDescent="0.25">
      <c r="A215" s="356"/>
      <c r="B215" s="356"/>
      <c r="C215" s="356"/>
      <c r="D215" s="356"/>
      <c r="E215" s="356"/>
      <c r="F215" s="356"/>
      <c r="G215" s="356"/>
      <c r="H215" s="356"/>
      <c r="I215" s="356"/>
      <c r="J215" s="356"/>
      <c r="K215" s="356"/>
      <c r="L215" s="371"/>
      <c r="M215" s="365"/>
      <c r="N215" s="366"/>
      <c r="O215" s="366"/>
      <c r="P215" s="366"/>
      <c r="Q215" s="366"/>
      <c r="R215" s="366"/>
      <c r="S215" s="366"/>
      <c r="T215" s="366"/>
      <c r="U215" s="366"/>
      <c r="V215" s="356"/>
      <c r="W215" s="359"/>
      <c r="X215" s="243"/>
      <c r="Y215" s="218"/>
      <c r="Z215" s="218"/>
      <c r="AA215" s="218"/>
      <c r="AB215" s="218"/>
      <c r="AC215" s="218"/>
      <c r="AD215" s="218"/>
      <c r="AE215" s="218"/>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row>
    <row r="216" spans="1:66" s="219" customFormat="1" x14ac:dyDescent="0.25">
      <c r="A216" s="356"/>
      <c r="B216" s="356"/>
      <c r="C216" s="356"/>
      <c r="D216" s="356"/>
      <c r="E216" s="356"/>
      <c r="F216" s="356"/>
      <c r="G216" s="356"/>
      <c r="H216" s="356"/>
      <c r="I216" s="356"/>
      <c r="J216" s="356"/>
      <c r="K216" s="356"/>
      <c r="L216" s="371"/>
      <c r="M216" s="365"/>
      <c r="N216" s="366"/>
      <c r="O216" s="366"/>
      <c r="P216" s="366"/>
      <c r="Q216" s="366"/>
      <c r="R216" s="366"/>
      <c r="S216" s="366"/>
      <c r="T216" s="366"/>
      <c r="U216" s="366"/>
      <c r="V216" s="356"/>
      <c r="W216" s="359"/>
      <c r="X216" s="243"/>
      <c r="Y216" s="218"/>
      <c r="Z216" s="218"/>
      <c r="AA216" s="218"/>
      <c r="AB216" s="218"/>
      <c r="AC216" s="218"/>
      <c r="AD216" s="218"/>
      <c r="AE216" s="218"/>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row>
    <row r="217" spans="1:66" s="219" customFormat="1" x14ac:dyDescent="0.25">
      <c r="A217" s="356"/>
      <c r="B217" s="356"/>
      <c r="C217" s="356"/>
      <c r="D217" s="356"/>
      <c r="E217" s="356"/>
      <c r="F217" s="356"/>
      <c r="G217" s="356"/>
      <c r="H217" s="356"/>
      <c r="I217" s="356"/>
      <c r="J217" s="356"/>
      <c r="K217" s="356"/>
      <c r="L217" s="371"/>
      <c r="M217" s="365"/>
      <c r="N217" s="366"/>
      <c r="O217" s="366"/>
      <c r="P217" s="366"/>
      <c r="Q217" s="366"/>
      <c r="R217" s="366"/>
      <c r="S217" s="366"/>
      <c r="T217" s="366"/>
      <c r="U217" s="366"/>
      <c r="V217" s="356"/>
      <c r="W217" s="359"/>
      <c r="X217" s="243"/>
      <c r="Y217" s="218"/>
      <c r="Z217" s="218"/>
      <c r="AA217" s="218"/>
      <c r="AB217" s="218"/>
      <c r="AC217" s="218"/>
      <c r="AD217" s="218"/>
      <c r="AE217" s="218"/>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row>
    <row r="218" spans="1:66" s="219" customFormat="1" x14ac:dyDescent="0.25">
      <c r="A218" s="356"/>
      <c r="B218" s="356"/>
      <c r="C218" s="356"/>
      <c r="D218" s="356"/>
      <c r="E218" s="356"/>
      <c r="F218" s="356"/>
      <c r="G218" s="356"/>
      <c r="H218" s="356"/>
      <c r="I218" s="356"/>
      <c r="J218" s="356"/>
      <c r="K218" s="356"/>
      <c r="L218" s="371"/>
      <c r="M218" s="365"/>
      <c r="N218" s="366"/>
      <c r="O218" s="366"/>
      <c r="P218" s="366"/>
      <c r="Q218" s="366"/>
      <c r="R218" s="366"/>
      <c r="S218" s="366"/>
      <c r="T218" s="366"/>
      <c r="U218" s="366"/>
      <c r="V218" s="356"/>
      <c r="W218" s="359"/>
      <c r="X218" s="243"/>
      <c r="Y218" s="218"/>
      <c r="Z218" s="218"/>
      <c r="AA218" s="218"/>
      <c r="AB218" s="218"/>
      <c r="AC218" s="218"/>
      <c r="AD218" s="218"/>
      <c r="AE218" s="218"/>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row>
    <row r="219" spans="1:66" s="219" customFormat="1" x14ac:dyDescent="0.25">
      <c r="A219" s="356"/>
      <c r="B219" s="356"/>
      <c r="C219" s="356"/>
      <c r="D219" s="356"/>
      <c r="E219" s="356"/>
      <c r="F219" s="356"/>
      <c r="G219" s="356"/>
      <c r="H219" s="356"/>
      <c r="I219" s="356"/>
      <c r="J219" s="356"/>
      <c r="K219" s="356"/>
      <c r="L219" s="371"/>
      <c r="M219" s="365"/>
      <c r="N219" s="366"/>
      <c r="O219" s="366"/>
      <c r="P219" s="366"/>
      <c r="Q219" s="366"/>
      <c r="R219" s="366"/>
      <c r="S219" s="366"/>
      <c r="T219" s="366"/>
      <c r="U219" s="366"/>
      <c r="V219" s="356"/>
      <c r="W219" s="359"/>
      <c r="X219" s="243"/>
      <c r="Y219" s="218"/>
      <c r="Z219" s="218"/>
      <c r="AA219" s="218"/>
      <c r="AB219" s="218"/>
      <c r="AC219" s="218"/>
      <c r="AD219" s="218"/>
      <c r="AE219" s="218"/>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row>
    <row r="220" spans="1:66" s="219" customFormat="1" x14ac:dyDescent="0.25">
      <c r="A220" s="356"/>
      <c r="B220" s="356"/>
      <c r="C220" s="356"/>
      <c r="D220" s="356"/>
      <c r="E220" s="356"/>
      <c r="F220" s="356"/>
      <c r="G220" s="356"/>
      <c r="H220" s="356"/>
      <c r="I220" s="356"/>
      <c r="J220" s="356"/>
      <c r="K220" s="356"/>
      <c r="L220" s="371"/>
      <c r="M220" s="365"/>
      <c r="N220" s="366"/>
      <c r="O220" s="366"/>
      <c r="P220" s="366"/>
      <c r="Q220" s="366"/>
      <c r="R220" s="366"/>
      <c r="S220" s="366"/>
      <c r="T220" s="366"/>
      <c r="U220" s="366"/>
      <c r="V220" s="356"/>
      <c r="W220" s="359"/>
      <c r="X220" s="243"/>
      <c r="Y220" s="218"/>
      <c r="Z220" s="218"/>
      <c r="AA220" s="218"/>
      <c r="AB220" s="218"/>
      <c r="AC220" s="218"/>
      <c r="AD220" s="218"/>
      <c r="AE220" s="218"/>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row>
    <row r="221" spans="1:66" s="219" customFormat="1" x14ac:dyDescent="0.25">
      <c r="A221" s="356"/>
      <c r="B221" s="356"/>
      <c r="C221" s="356"/>
      <c r="D221" s="356"/>
      <c r="E221" s="356"/>
      <c r="F221" s="356"/>
      <c r="G221" s="356"/>
      <c r="H221" s="356"/>
      <c r="I221" s="356"/>
      <c r="J221" s="356"/>
      <c r="K221" s="356"/>
      <c r="L221" s="371"/>
      <c r="M221" s="365"/>
      <c r="N221" s="366"/>
      <c r="O221" s="366"/>
      <c r="P221" s="366"/>
      <c r="Q221" s="366"/>
      <c r="R221" s="366"/>
      <c r="S221" s="366"/>
      <c r="T221" s="366"/>
      <c r="U221" s="366"/>
      <c r="V221" s="356"/>
      <c r="W221" s="359"/>
      <c r="X221" s="243"/>
      <c r="Y221" s="218"/>
      <c r="Z221" s="218"/>
      <c r="AA221" s="218"/>
      <c r="AB221" s="218"/>
      <c r="AC221" s="218"/>
      <c r="AD221" s="218"/>
      <c r="AE221" s="218"/>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row>
    <row r="222" spans="1:66" s="219" customFormat="1" x14ac:dyDescent="0.25">
      <c r="A222" s="356"/>
      <c r="B222" s="356"/>
      <c r="C222" s="356"/>
      <c r="D222" s="356"/>
      <c r="E222" s="356"/>
      <c r="F222" s="356"/>
      <c r="G222" s="356"/>
      <c r="H222" s="356"/>
      <c r="I222" s="356"/>
      <c r="J222" s="356"/>
      <c r="K222" s="356"/>
      <c r="L222" s="371"/>
      <c r="M222" s="365"/>
      <c r="N222" s="366"/>
      <c r="O222" s="366"/>
      <c r="P222" s="366"/>
      <c r="Q222" s="366"/>
      <c r="R222" s="366"/>
      <c r="S222" s="366"/>
      <c r="T222" s="366"/>
      <c r="U222" s="366"/>
      <c r="V222" s="356"/>
      <c r="W222" s="359"/>
      <c r="X222" s="243"/>
      <c r="Y222" s="218"/>
      <c r="Z222" s="218"/>
      <c r="AA222" s="218"/>
      <c r="AB222" s="218"/>
      <c r="AC222" s="218"/>
      <c r="AD222" s="218"/>
      <c r="AE222" s="218"/>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row>
    <row r="223" spans="1:66" s="219" customFormat="1" x14ac:dyDescent="0.25">
      <c r="A223" s="356"/>
      <c r="B223" s="356"/>
      <c r="C223" s="356"/>
      <c r="D223" s="356"/>
      <c r="E223" s="356"/>
      <c r="F223" s="356"/>
      <c r="G223" s="356"/>
      <c r="H223" s="356"/>
      <c r="I223" s="356"/>
      <c r="J223" s="356"/>
      <c r="K223" s="356"/>
      <c r="L223" s="371"/>
      <c r="M223" s="365"/>
      <c r="N223" s="366"/>
      <c r="O223" s="366"/>
      <c r="P223" s="366"/>
      <c r="Q223" s="366"/>
      <c r="R223" s="366"/>
      <c r="S223" s="366"/>
      <c r="T223" s="366"/>
      <c r="U223" s="366"/>
      <c r="V223" s="356"/>
      <c r="W223" s="359"/>
      <c r="X223" s="243"/>
      <c r="Y223" s="218"/>
      <c r="Z223" s="218"/>
      <c r="AA223" s="218"/>
      <c r="AB223" s="218"/>
      <c r="AC223" s="218"/>
      <c r="AD223" s="218"/>
      <c r="AE223" s="218"/>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row>
    <row r="224" spans="1:66" s="219" customFormat="1" x14ac:dyDescent="0.25">
      <c r="A224" s="356"/>
      <c r="B224" s="356"/>
      <c r="C224" s="356"/>
      <c r="D224" s="356"/>
      <c r="E224" s="356"/>
      <c r="F224" s="356"/>
      <c r="G224" s="356"/>
      <c r="H224" s="356"/>
      <c r="I224" s="356"/>
      <c r="J224" s="356"/>
      <c r="K224" s="356"/>
      <c r="L224" s="371"/>
      <c r="M224" s="365"/>
      <c r="N224" s="366"/>
      <c r="O224" s="366"/>
      <c r="P224" s="366"/>
      <c r="Q224" s="366"/>
      <c r="R224" s="366"/>
      <c r="S224" s="366"/>
      <c r="T224" s="366"/>
      <c r="U224" s="366"/>
      <c r="V224" s="356"/>
      <c r="W224" s="359"/>
      <c r="X224" s="243"/>
      <c r="Y224" s="218"/>
      <c r="Z224" s="218"/>
      <c r="AA224" s="218"/>
      <c r="AB224" s="218"/>
      <c r="AC224" s="218"/>
      <c r="AD224" s="218"/>
      <c r="AE224" s="218"/>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row>
    <row r="225" spans="1:66" s="219" customFormat="1" x14ac:dyDescent="0.25">
      <c r="A225" s="356"/>
      <c r="B225" s="356"/>
      <c r="C225" s="356"/>
      <c r="D225" s="356"/>
      <c r="E225" s="356"/>
      <c r="F225" s="356"/>
      <c r="G225" s="356"/>
      <c r="H225" s="356"/>
      <c r="I225" s="356"/>
      <c r="J225" s="356"/>
      <c r="K225" s="356"/>
      <c r="L225" s="371"/>
      <c r="M225" s="365"/>
      <c r="N225" s="366"/>
      <c r="O225" s="366"/>
      <c r="P225" s="366"/>
      <c r="Q225" s="366"/>
      <c r="R225" s="366"/>
      <c r="S225" s="366"/>
      <c r="T225" s="366"/>
      <c r="U225" s="366"/>
      <c r="V225" s="356"/>
      <c r="W225" s="359"/>
      <c r="X225" s="243"/>
      <c r="Y225" s="218"/>
      <c r="Z225" s="218"/>
      <c r="AA225" s="218"/>
      <c r="AB225" s="218"/>
      <c r="AC225" s="218"/>
      <c r="AD225" s="218"/>
      <c r="AE225" s="218"/>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row>
    <row r="226" spans="1:66" s="219" customFormat="1" x14ac:dyDescent="0.25">
      <c r="A226" s="356"/>
      <c r="B226" s="356"/>
      <c r="C226" s="356"/>
      <c r="D226" s="356"/>
      <c r="E226" s="356"/>
      <c r="F226" s="356"/>
      <c r="G226" s="356"/>
      <c r="H226" s="356"/>
      <c r="I226" s="356"/>
      <c r="J226" s="356"/>
      <c r="K226" s="356"/>
      <c r="L226" s="371"/>
      <c r="M226" s="365"/>
      <c r="N226" s="366"/>
      <c r="O226" s="366"/>
      <c r="P226" s="366"/>
      <c r="Q226" s="366"/>
      <c r="R226" s="366"/>
      <c r="S226" s="366"/>
      <c r="T226" s="366"/>
      <c r="U226" s="366"/>
      <c r="V226" s="356"/>
      <c r="W226" s="359"/>
      <c r="X226" s="243"/>
      <c r="Y226" s="218"/>
      <c r="Z226" s="218"/>
      <c r="AA226" s="218"/>
      <c r="AB226" s="218"/>
      <c r="AC226" s="218"/>
      <c r="AD226" s="218"/>
      <c r="AE226" s="218"/>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row>
    <row r="227" spans="1:66" s="219" customFormat="1" x14ac:dyDescent="0.25">
      <c r="A227" s="356"/>
      <c r="B227" s="356"/>
      <c r="C227" s="356"/>
      <c r="D227" s="356"/>
      <c r="E227" s="356"/>
      <c r="F227" s="356"/>
      <c r="G227" s="356"/>
      <c r="H227" s="356"/>
      <c r="I227" s="356"/>
      <c r="J227" s="356"/>
      <c r="K227" s="356"/>
      <c r="L227" s="371"/>
      <c r="M227" s="365"/>
      <c r="N227" s="366"/>
      <c r="O227" s="366"/>
      <c r="P227" s="366"/>
      <c r="Q227" s="366"/>
      <c r="R227" s="366"/>
      <c r="S227" s="366"/>
      <c r="T227" s="366"/>
      <c r="U227" s="366"/>
      <c r="V227" s="356"/>
      <c r="W227" s="359"/>
      <c r="X227" s="243"/>
      <c r="Y227" s="218"/>
      <c r="Z227" s="218"/>
      <c r="AA227" s="218"/>
      <c r="AB227" s="218"/>
      <c r="AC227" s="218"/>
      <c r="AD227" s="218"/>
      <c r="AE227" s="218"/>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row>
    <row r="228" spans="1:66" s="219" customFormat="1" x14ac:dyDescent="0.25">
      <c r="A228" s="356"/>
      <c r="B228" s="356"/>
      <c r="C228" s="356"/>
      <c r="D228" s="356"/>
      <c r="E228" s="356"/>
      <c r="F228" s="356"/>
      <c r="G228" s="356"/>
      <c r="H228" s="356"/>
      <c r="I228" s="356"/>
      <c r="J228" s="356"/>
      <c r="K228" s="356"/>
      <c r="L228" s="371"/>
      <c r="M228" s="365"/>
      <c r="N228" s="366"/>
      <c r="O228" s="366"/>
      <c r="P228" s="366"/>
      <c r="Q228" s="366"/>
      <c r="R228" s="366"/>
      <c r="S228" s="366"/>
      <c r="T228" s="366"/>
      <c r="U228" s="366"/>
      <c r="V228" s="356"/>
      <c r="W228" s="359"/>
      <c r="X228" s="243"/>
      <c r="Y228" s="218"/>
      <c r="Z228" s="218"/>
      <c r="AA228" s="218"/>
      <c r="AB228" s="218"/>
      <c r="AC228" s="218"/>
      <c r="AD228" s="218"/>
      <c r="AE228" s="218"/>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row>
    <row r="229" spans="1:66" s="219" customFormat="1" x14ac:dyDescent="0.25">
      <c r="A229" s="356"/>
      <c r="B229" s="356"/>
      <c r="C229" s="356"/>
      <c r="D229" s="356"/>
      <c r="E229" s="356"/>
      <c r="F229" s="356"/>
      <c r="G229" s="356"/>
      <c r="H229" s="356"/>
      <c r="I229" s="356"/>
      <c r="J229" s="356"/>
      <c r="K229" s="356"/>
      <c r="L229" s="371"/>
      <c r="M229" s="365"/>
      <c r="N229" s="366"/>
      <c r="O229" s="366"/>
      <c r="P229" s="366"/>
      <c r="Q229" s="366"/>
      <c r="R229" s="366"/>
      <c r="S229" s="366"/>
      <c r="T229" s="366"/>
      <c r="U229" s="366"/>
      <c r="V229" s="356"/>
      <c r="W229" s="359"/>
      <c r="X229" s="243"/>
      <c r="Y229" s="218"/>
      <c r="Z229" s="218"/>
      <c r="AA229" s="218"/>
      <c r="AB229" s="218"/>
      <c r="AC229" s="218"/>
      <c r="AD229" s="218"/>
      <c r="AE229" s="218"/>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row>
    <row r="230" spans="1:66" s="219" customFormat="1" x14ac:dyDescent="0.25">
      <c r="A230" s="356"/>
      <c r="B230" s="356"/>
      <c r="C230" s="356"/>
      <c r="D230" s="356"/>
      <c r="E230" s="356"/>
      <c r="F230" s="356"/>
      <c r="G230" s="356"/>
      <c r="H230" s="356"/>
      <c r="I230" s="356"/>
      <c r="J230" s="356"/>
      <c r="K230" s="356"/>
      <c r="L230" s="371"/>
      <c r="M230" s="365"/>
      <c r="N230" s="366"/>
      <c r="O230" s="366"/>
      <c r="P230" s="366"/>
      <c r="Q230" s="366"/>
      <c r="R230" s="366"/>
      <c r="S230" s="366"/>
      <c r="T230" s="366"/>
      <c r="U230" s="366"/>
      <c r="V230" s="356"/>
      <c r="W230" s="359"/>
      <c r="X230" s="243"/>
      <c r="Y230" s="218"/>
      <c r="Z230" s="218"/>
      <c r="AA230" s="218"/>
      <c r="AB230" s="218"/>
      <c r="AC230" s="218"/>
      <c r="AD230" s="218"/>
      <c r="AE230" s="218"/>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row>
    <row r="231" spans="1:66" s="219" customFormat="1" x14ac:dyDescent="0.25">
      <c r="A231" s="356"/>
      <c r="B231" s="356"/>
      <c r="C231" s="356"/>
      <c r="D231" s="356"/>
      <c r="E231" s="356"/>
      <c r="F231" s="356"/>
      <c r="G231" s="356"/>
      <c r="H231" s="356"/>
      <c r="I231" s="356"/>
      <c r="J231" s="356"/>
      <c r="K231" s="356"/>
      <c r="L231" s="371"/>
      <c r="M231" s="365"/>
      <c r="N231" s="366"/>
      <c r="O231" s="366"/>
      <c r="P231" s="366"/>
      <c r="Q231" s="366"/>
      <c r="R231" s="366"/>
      <c r="S231" s="366"/>
      <c r="T231" s="366"/>
      <c r="U231" s="366"/>
      <c r="V231" s="356"/>
      <c r="W231" s="359"/>
      <c r="X231" s="243"/>
      <c r="Y231" s="218"/>
      <c r="Z231" s="218"/>
      <c r="AA231" s="218"/>
      <c r="AB231" s="218"/>
      <c r="AC231" s="218"/>
      <c r="AD231" s="218"/>
      <c r="AE231" s="218"/>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row>
    <row r="232" spans="1:66" s="219" customFormat="1" x14ac:dyDescent="0.25">
      <c r="A232" s="356"/>
      <c r="B232" s="356"/>
      <c r="C232" s="356"/>
      <c r="D232" s="356"/>
      <c r="E232" s="356"/>
      <c r="F232" s="356"/>
      <c r="G232" s="356"/>
      <c r="H232" s="356"/>
      <c r="I232" s="356"/>
      <c r="J232" s="356"/>
      <c r="K232" s="356"/>
      <c r="L232" s="371"/>
      <c r="M232" s="365"/>
      <c r="N232" s="366"/>
      <c r="O232" s="366"/>
      <c r="P232" s="366"/>
      <c r="Q232" s="366"/>
      <c r="R232" s="366"/>
      <c r="S232" s="366"/>
      <c r="T232" s="366"/>
      <c r="U232" s="366"/>
      <c r="V232" s="356"/>
      <c r="W232" s="359"/>
      <c r="X232" s="243"/>
      <c r="Y232" s="218"/>
      <c r="Z232" s="218"/>
      <c r="AA232" s="218"/>
      <c r="AB232" s="218"/>
      <c r="AC232" s="218"/>
      <c r="AD232" s="218"/>
      <c r="AE232" s="218"/>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row>
    <row r="233" spans="1:66" s="219" customFormat="1" x14ac:dyDescent="0.25">
      <c r="A233" s="356"/>
      <c r="B233" s="356"/>
      <c r="C233" s="356"/>
      <c r="D233" s="356"/>
      <c r="E233" s="356"/>
      <c r="F233" s="356"/>
      <c r="G233" s="356"/>
      <c r="H233" s="356"/>
      <c r="I233" s="356"/>
      <c r="J233" s="356"/>
      <c r="K233" s="356"/>
      <c r="L233" s="371"/>
      <c r="M233" s="365"/>
      <c r="N233" s="366"/>
      <c r="O233" s="366"/>
      <c r="P233" s="366"/>
      <c r="Q233" s="366"/>
      <c r="R233" s="366"/>
      <c r="S233" s="366"/>
      <c r="T233" s="366"/>
      <c r="U233" s="366"/>
      <c r="V233" s="356"/>
      <c r="W233" s="359"/>
      <c r="X233" s="243"/>
      <c r="Y233" s="218"/>
      <c r="Z233" s="218"/>
      <c r="AA233" s="218"/>
      <c r="AB233" s="218"/>
      <c r="AC233" s="218"/>
      <c r="AD233" s="218"/>
      <c r="AE233" s="218"/>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row>
    <row r="234" spans="1:66" s="219" customFormat="1" x14ac:dyDescent="0.25">
      <c r="A234" s="356"/>
      <c r="B234" s="356"/>
      <c r="C234" s="356"/>
      <c r="D234" s="356"/>
      <c r="E234" s="356"/>
      <c r="F234" s="356"/>
      <c r="G234" s="356"/>
      <c r="H234" s="356"/>
      <c r="I234" s="356"/>
      <c r="J234" s="356"/>
      <c r="K234" s="356"/>
      <c r="L234" s="371"/>
      <c r="M234" s="365"/>
      <c r="N234" s="366"/>
      <c r="O234" s="366"/>
      <c r="P234" s="366"/>
      <c r="Q234" s="366"/>
      <c r="R234" s="366"/>
      <c r="S234" s="366"/>
      <c r="T234" s="366"/>
      <c r="U234" s="366"/>
      <c r="V234" s="356"/>
      <c r="W234" s="359"/>
      <c r="X234" s="243"/>
      <c r="Y234" s="218"/>
      <c r="Z234" s="218"/>
      <c r="AA234" s="218"/>
      <c r="AB234" s="218"/>
      <c r="AC234" s="218"/>
      <c r="AD234" s="218"/>
      <c r="AE234" s="218"/>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row>
    <row r="235" spans="1:66" s="219" customFormat="1" x14ac:dyDescent="0.25">
      <c r="A235" s="356"/>
      <c r="B235" s="356"/>
      <c r="C235" s="356"/>
      <c r="D235" s="356"/>
      <c r="E235" s="356"/>
      <c r="F235" s="356"/>
      <c r="G235" s="356"/>
      <c r="H235" s="356"/>
      <c r="I235" s="356"/>
      <c r="J235" s="356"/>
      <c r="K235" s="356"/>
      <c r="L235" s="371"/>
      <c r="M235" s="365"/>
      <c r="N235" s="366"/>
      <c r="O235" s="366"/>
      <c r="P235" s="366"/>
      <c r="Q235" s="366"/>
      <c r="R235" s="366"/>
      <c r="S235" s="366"/>
      <c r="T235" s="366"/>
      <c r="U235" s="366"/>
      <c r="V235" s="356"/>
      <c r="W235" s="359"/>
      <c r="X235" s="243"/>
      <c r="Y235" s="218"/>
      <c r="Z235" s="218"/>
      <c r="AA235" s="218"/>
      <c r="AB235" s="218"/>
      <c r="AC235" s="218"/>
      <c r="AD235" s="218"/>
      <c r="AE235" s="218"/>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row>
    <row r="236" spans="1:66" s="219" customFormat="1" x14ac:dyDescent="0.25">
      <c r="A236" s="356"/>
      <c r="B236" s="356"/>
      <c r="C236" s="356"/>
      <c r="D236" s="356"/>
      <c r="E236" s="356"/>
      <c r="F236" s="356"/>
      <c r="G236" s="356"/>
      <c r="H236" s="356"/>
      <c r="I236" s="356"/>
      <c r="J236" s="356"/>
      <c r="K236" s="356"/>
      <c r="L236" s="371"/>
      <c r="M236" s="365"/>
      <c r="N236" s="366"/>
      <c r="O236" s="366"/>
      <c r="P236" s="366"/>
      <c r="Q236" s="366"/>
      <c r="R236" s="366"/>
      <c r="S236" s="366"/>
      <c r="T236" s="366"/>
      <c r="U236" s="366"/>
      <c r="V236" s="356"/>
      <c r="W236" s="359"/>
      <c r="X236" s="243"/>
      <c r="Y236" s="218"/>
      <c r="Z236" s="218"/>
      <c r="AA236" s="218"/>
      <c r="AB236" s="218"/>
      <c r="AC236" s="218"/>
      <c r="AD236" s="218"/>
      <c r="AE236" s="218"/>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row>
    <row r="237" spans="1:66" s="219" customFormat="1" x14ac:dyDescent="0.25">
      <c r="A237" s="356"/>
      <c r="B237" s="356"/>
      <c r="C237" s="356"/>
      <c r="D237" s="356"/>
      <c r="E237" s="356"/>
      <c r="F237" s="356"/>
      <c r="G237" s="356"/>
      <c r="H237" s="356"/>
      <c r="I237" s="356"/>
      <c r="J237" s="356"/>
      <c r="K237" s="356"/>
      <c r="L237" s="371"/>
      <c r="M237" s="365"/>
      <c r="N237" s="366"/>
      <c r="O237" s="366"/>
      <c r="P237" s="366"/>
      <c r="Q237" s="366"/>
      <c r="R237" s="366"/>
      <c r="S237" s="366"/>
      <c r="T237" s="366"/>
      <c r="U237" s="366"/>
      <c r="V237" s="356"/>
      <c r="W237" s="359"/>
      <c r="X237" s="243"/>
      <c r="Y237" s="218"/>
      <c r="Z237" s="218"/>
      <c r="AA237" s="218"/>
      <c r="AB237" s="218"/>
      <c r="AC237" s="218"/>
      <c r="AD237" s="218"/>
      <c r="AE237" s="218"/>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row>
    <row r="238" spans="1:66" s="219" customFormat="1" x14ac:dyDescent="0.25">
      <c r="A238" s="356"/>
      <c r="B238" s="356"/>
      <c r="C238" s="356"/>
      <c r="D238" s="356"/>
      <c r="E238" s="356"/>
      <c r="F238" s="356"/>
      <c r="G238" s="356"/>
      <c r="H238" s="356"/>
      <c r="I238" s="356"/>
      <c r="J238" s="356"/>
      <c r="K238" s="356"/>
      <c r="L238" s="371"/>
      <c r="M238" s="365"/>
      <c r="N238" s="366"/>
      <c r="O238" s="366"/>
      <c r="P238" s="366"/>
      <c r="Q238" s="366"/>
      <c r="R238" s="366"/>
      <c r="S238" s="366"/>
      <c r="T238" s="366"/>
      <c r="U238" s="366"/>
      <c r="V238" s="356"/>
      <c r="W238" s="359"/>
      <c r="X238" s="243"/>
      <c r="Y238" s="218"/>
      <c r="Z238" s="218"/>
      <c r="AA238" s="218"/>
      <c r="AB238" s="218"/>
      <c r="AC238" s="218"/>
      <c r="AD238" s="218"/>
      <c r="AE238" s="218"/>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row>
    <row r="239" spans="1:66" s="219" customFormat="1" x14ac:dyDescent="0.25">
      <c r="A239" s="356"/>
      <c r="B239" s="356"/>
      <c r="C239" s="356"/>
      <c r="D239" s="356"/>
      <c r="E239" s="356"/>
      <c r="F239" s="356"/>
      <c r="G239" s="356"/>
      <c r="H239" s="356"/>
      <c r="I239" s="356"/>
      <c r="J239" s="356"/>
      <c r="K239" s="356"/>
      <c r="L239" s="371"/>
      <c r="M239" s="365"/>
      <c r="N239" s="366"/>
      <c r="O239" s="366"/>
      <c r="P239" s="366"/>
      <c r="Q239" s="366"/>
      <c r="R239" s="366"/>
      <c r="S239" s="366"/>
      <c r="T239" s="366"/>
      <c r="U239" s="366"/>
      <c r="V239" s="356"/>
      <c r="W239" s="359"/>
      <c r="X239" s="243"/>
      <c r="Y239" s="218"/>
      <c r="Z239" s="218"/>
      <c r="AA239" s="218"/>
      <c r="AB239" s="218"/>
      <c r="AC239" s="218"/>
      <c r="AD239" s="218"/>
      <c r="AE239" s="218"/>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row>
    <row r="240" spans="1:66" s="219" customFormat="1" x14ac:dyDescent="0.25">
      <c r="A240" s="356"/>
      <c r="B240" s="356"/>
      <c r="C240" s="356"/>
      <c r="D240" s="356"/>
      <c r="E240" s="356"/>
      <c r="F240" s="356"/>
      <c r="G240" s="356"/>
      <c r="H240" s="356"/>
      <c r="I240" s="356"/>
      <c r="J240" s="356"/>
      <c r="K240" s="356"/>
      <c r="L240" s="371"/>
      <c r="M240" s="365"/>
      <c r="N240" s="366"/>
      <c r="O240" s="366"/>
      <c r="P240" s="366"/>
      <c r="Q240" s="366"/>
      <c r="R240" s="366"/>
      <c r="S240" s="366"/>
      <c r="T240" s="366"/>
      <c r="U240" s="366"/>
      <c r="V240" s="356"/>
      <c r="W240" s="359"/>
      <c r="X240" s="243"/>
      <c r="Y240" s="218"/>
      <c r="Z240" s="218"/>
      <c r="AA240" s="218"/>
      <c r="AB240" s="218"/>
      <c r="AC240" s="218"/>
      <c r="AD240" s="218"/>
      <c r="AE240" s="218"/>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row>
    <row r="241" spans="1:66" s="219" customFormat="1" x14ac:dyDescent="0.25">
      <c r="A241" s="356"/>
      <c r="B241" s="356"/>
      <c r="C241" s="356"/>
      <c r="D241" s="356"/>
      <c r="E241" s="356"/>
      <c r="F241" s="356"/>
      <c r="G241" s="356"/>
      <c r="H241" s="356"/>
      <c r="I241" s="356"/>
      <c r="J241" s="356"/>
      <c r="K241" s="356"/>
      <c r="L241" s="371"/>
      <c r="M241" s="365"/>
      <c r="N241" s="366"/>
      <c r="O241" s="366"/>
      <c r="P241" s="366"/>
      <c r="Q241" s="366"/>
      <c r="R241" s="366"/>
      <c r="S241" s="366"/>
      <c r="T241" s="366"/>
      <c r="U241" s="366"/>
      <c r="V241" s="356"/>
      <c r="W241" s="359"/>
      <c r="X241" s="243"/>
      <c r="Y241" s="218"/>
      <c r="Z241" s="218"/>
      <c r="AA241" s="218"/>
      <c r="AB241" s="218"/>
      <c r="AC241" s="218"/>
      <c r="AD241" s="218"/>
      <c r="AE241" s="218"/>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row>
    <row r="242" spans="1:66" s="219" customFormat="1" x14ac:dyDescent="0.25">
      <c r="A242" s="356"/>
      <c r="B242" s="356"/>
      <c r="C242" s="356"/>
      <c r="D242" s="356"/>
      <c r="E242" s="356"/>
      <c r="F242" s="356"/>
      <c r="G242" s="356"/>
      <c r="H242" s="356"/>
      <c r="I242" s="356"/>
      <c r="J242" s="356"/>
      <c r="K242" s="356"/>
      <c r="L242" s="371"/>
      <c r="M242" s="365"/>
      <c r="N242" s="366"/>
      <c r="O242" s="366"/>
      <c r="P242" s="366"/>
      <c r="Q242" s="366"/>
      <c r="R242" s="366"/>
      <c r="S242" s="366"/>
      <c r="T242" s="366"/>
      <c r="U242" s="366"/>
      <c r="V242" s="356"/>
      <c r="W242" s="359"/>
      <c r="X242" s="243"/>
      <c r="Y242" s="218"/>
      <c r="Z242" s="218"/>
      <c r="AA242" s="218"/>
      <c r="AB242" s="218"/>
      <c r="AC242" s="218"/>
      <c r="AD242" s="218"/>
      <c r="AE242" s="218"/>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row>
    <row r="243" spans="1:66" s="219" customFormat="1" x14ac:dyDescent="0.25">
      <c r="A243" s="356"/>
      <c r="B243" s="356"/>
      <c r="C243" s="356"/>
      <c r="D243" s="356"/>
      <c r="E243" s="356"/>
      <c r="F243" s="356"/>
      <c r="G243" s="356"/>
      <c r="H243" s="356"/>
      <c r="I243" s="356"/>
      <c r="J243" s="356"/>
      <c r="K243" s="356"/>
      <c r="L243" s="371"/>
      <c r="M243" s="365"/>
      <c r="N243" s="366"/>
      <c r="O243" s="366"/>
      <c r="P243" s="366"/>
      <c r="Q243" s="366"/>
      <c r="R243" s="366"/>
      <c r="S243" s="366"/>
      <c r="T243" s="366"/>
      <c r="U243" s="366"/>
      <c r="V243" s="356"/>
      <c r="W243" s="359"/>
      <c r="X243" s="243"/>
      <c r="Y243" s="218"/>
      <c r="Z243" s="218"/>
      <c r="AA243" s="218"/>
      <c r="AB243" s="218"/>
      <c r="AC243" s="218"/>
      <c r="AD243" s="218"/>
      <c r="AE243" s="218"/>
      <c r="AF243" s="243"/>
      <c r="AG243" s="243"/>
      <c r="AH243" s="243"/>
      <c r="AI243" s="243"/>
      <c r="AJ243" s="243"/>
      <c r="AK243" s="243"/>
      <c r="AL243" s="243"/>
      <c r="AM243" s="243"/>
      <c r="AN243" s="243"/>
      <c r="AO243" s="243"/>
      <c r="AP243" s="243"/>
      <c r="AQ243" s="243"/>
      <c r="AR243" s="243"/>
      <c r="AS243" s="243"/>
      <c r="AT243" s="243"/>
      <c r="AU243" s="243"/>
      <c r="AV243" s="243"/>
      <c r="AW243" s="243"/>
      <c r="AX243" s="243"/>
      <c r="AY243" s="243"/>
      <c r="AZ243" s="243"/>
      <c r="BA243" s="243"/>
      <c r="BB243" s="243"/>
      <c r="BC243" s="243"/>
      <c r="BD243" s="243"/>
      <c r="BE243" s="243"/>
      <c r="BF243" s="243"/>
      <c r="BG243" s="243"/>
      <c r="BH243" s="243"/>
      <c r="BI243" s="243"/>
      <c r="BJ243" s="243"/>
      <c r="BK243" s="243"/>
      <c r="BL243" s="243"/>
      <c r="BM243" s="243"/>
      <c r="BN243" s="243"/>
    </row>
    <row r="244" spans="1:66" s="219" customFormat="1" x14ac:dyDescent="0.25">
      <c r="A244" s="356"/>
      <c r="B244" s="356"/>
      <c r="C244" s="356"/>
      <c r="D244" s="356"/>
      <c r="E244" s="356"/>
      <c r="F244" s="356"/>
      <c r="G244" s="356"/>
      <c r="H244" s="356"/>
      <c r="I244" s="356"/>
      <c r="J244" s="356"/>
      <c r="K244" s="356"/>
      <c r="L244" s="371"/>
      <c r="M244" s="365"/>
      <c r="N244" s="366"/>
      <c r="O244" s="366"/>
      <c r="P244" s="366"/>
      <c r="Q244" s="366"/>
      <c r="R244" s="366"/>
      <c r="S244" s="366"/>
      <c r="T244" s="366"/>
      <c r="U244" s="366"/>
      <c r="V244" s="356"/>
      <c r="W244" s="359"/>
      <c r="X244" s="243"/>
      <c r="Y244" s="218"/>
      <c r="Z244" s="218"/>
      <c r="AA244" s="218"/>
      <c r="AB244" s="218"/>
      <c r="AC244" s="218"/>
      <c r="AD244" s="218"/>
      <c r="AE244" s="218"/>
      <c r="AF244" s="243"/>
      <c r="AG244" s="243"/>
      <c r="AH244" s="243"/>
      <c r="AI244" s="243"/>
      <c r="AJ244" s="243"/>
      <c r="AK244" s="243"/>
      <c r="AL244" s="243"/>
      <c r="AM244" s="243"/>
      <c r="AN244" s="243"/>
      <c r="AO244" s="243"/>
      <c r="AP244" s="243"/>
      <c r="AQ244" s="243"/>
      <c r="AR244" s="243"/>
      <c r="AS244" s="243"/>
      <c r="AT244" s="243"/>
      <c r="AU244" s="243"/>
      <c r="AV244" s="243"/>
      <c r="AW244" s="243"/>
      <c r="AX244" s="243"/>
      <c r="AY244" s="243"/>
      <c r="AZ244" s="243"/>
      <c r="BA244" s="243"/>
      <c r="BB244" s="243"/>
      <c r="BC244" s="243"/>
      <c r="BD244" s="243"/>
      <c r="BE244" s="243"/>
      <c r="BF244" s="243"/>
      <c r="BG244" s="243"/>
      <c r="BH244" s="243"/>
      <c r="BI244" s="243"/>
      <c r="BJ244" s="243"/>
      <c r="BK244" s="243"/>
      <c r="BL244" s="243"/>
      <c r="BM244" s="243"/>
      <c r="BN244" s="243"/>
    </row>
    <row r="245" spans="1:66" s="219" customFormat="1" x14ac:dyDescent="0.25">
      <c r="A245" s="356"/>
      <c r="B245" s="356"/>
      <c r="C245" s="356"/>
      <c r="D245" s="356"/>
      <c r="E245" s="356"/>
      <c r="F245" s="356"/>
      <c r="G245" s="356"/>
      <c r="H245" s="356"/>
      <c r="I245" s="356"/>
      <c r="J245" s="356"/>
      <c r="K245" s="356"/>
      <c r="L245" s="371"/>
      <c r="M245" s="365"/>
      <c r="N245" s="366"/>
      <c r="O245" s="366"/>
      <c r="P245" s="366"/>
      <c r="Q245" s="366"/>
      <c r="R245" s="366"/>
      <c r="S245" s="366"/>
      <c r="T245" s="366"/>
      <c r="U245" s="366"/>
      <c r="V245" s="356"/>
      <c r="W245" s="359"/>
      <c r="X245" s="243"/>
      <c r="Y245" s="218"/>
      <c r="Z245" s="218"/>
      <c r="AA245" s="218"/>
      <c r="AB245" s="218"/>
      <c r="AC245" s="218"/>
      <c r="AD245" s="218"/>
      <c r="AE245" s="218"/>
      <c r="AF245" s="243"/>
      <c r="AG245" s="243"/>
      <c r="AH245" s="243"/>
      <c r="AI245" s="243"/>
      <c r="AJ245" s="243"/>
      <c r="AK245" s="243"/>
      <c r="AL245" s="243"/>
      <c r="AM245" s="243"/>
      <c r="AN245" s="243"/>
      <c r="AO245" s="243"/>
      <c r="AP245" s="243"/>
      <c r="AQ245" s="243"/>
      <c r="AR245" s="243"/>
      <c r="AS245" s="243"/>
      <c r="AT245" s="243"/>
      <c r="AU245" s="243"/>
      <c r="AV245" s="243"/>
      <c r="AW245" s="243"/>
      <c r="AX245" s="243"/>
      <c r="AY245" s="243"/>
      <c r="AZ245" s="243"/>
      <c r="BA245" s="243"/>
      <c r="BB245" s="243"/>
      <c r="BC245" s="243"/>
      <c r="BD245" s="243"/>
      <c r="BE245" s="243"/>
      <c r="BF245" s="243"/>
      <c r="BG245" s="243"/>
      <c r="BH245" s="243"/>
      <c r="BI245" s="243"/>
      <c r="BJ245" s="243"/>
      <c r="BK245" s="243"/>
      <c r="BL245" s="243"/>
      <c r="BM245" s="243"/>
      <c r="BN245" s="243"/>
    </row>
    <row r="246" spans="1:66" s="219" customFormat="1" x14ac:dyDescent="0.25">
      <c r="A246" s="356"/>
      <c r="B246" s="356"/>
      <c r="C246" s="356"/>
      <c r="D246" s="356"/>
      <c r="E246" s="356"/>
      <c r="F246" s="356"/>
      <c r="G246" s="356"/>
      <c r="H246" s="356"/>
      <c r="I246" s="356"/>
      <c r="J246" s="356"/>
      <c r="K246" s="356"/>
      <c r="L246" s="371"/>
      <c r="M246" s="365"/>
      <c r="N246" s="366"/>
      <c r="O246" s="366"/>
      <c r="P246" s="366"/>
      <c r="Q246" s="366"/>
      <c r="R246" s="366"/>
      <c r="S246" s="366"/>
      <c r="T246" s="366"/>
      <c r="U246" s="366"/>
      <c r="V246" s="356"/>
      <c r="W246" s="359"/>
      <c r="X246" s="243"/>
      <c r="Y246" s="218"/>
      <c r="Z246" s="218"/>
      <c r="AA246" s="218"/>
      <c r="AB246" s="218"/>
      <c r="AC246" s="218"/>
      <c r="AD246" s="218"/>
      <c r="AE246" s="218"/>
      <c r="AF246" s="243"/>
      <c r="AG246" s="243"/>
      <c r="AH246" s="243"/>
      <c r="AI246" s="243"/>
      <c r="AJ246" s="243"/>
      <c r="AK246" s="243"/>
      <c r="AL246" s="243"/>
      <c r="AM246" s="243"/>
      <c r="AN246" s="243"/>
      <c r="AO246" s="243"/>
      <c r="AP246" s="243"/>
      <c r="AQ246" s="243"/>
      <c r="AR246" s="243"/>
      <c r="AS246" s="243"/>
      <c r="AT246" s="243"/>
      <c r="AU246" s="243"/>
      <c r="AV246" s="243"/>
      <c r="AW246" s="243"/>
      <c r="AX246" s="243"/>
      <c r="AY246" s="243"/>
      <c r="AZ246" s="243"/>
      <c r="BA246" s="243"/>
      <c r="BB246" s="243"/>
      <c r="BC246" s="243"/>
      <c r="BD246" s="243"/>
      <c r="BE246" s="243"/>
      <c r="BF246" s="243"/>
      <c r="BG246" s="243"/>
      <c r="BH246" s="243"/>
      <c r="BI246" s="243"/>
      <c r="BJ246" s="243"/>
      <c r="BK246" s="243"/>
      <c r="BL246" s="243"/>
      <c r="BM246" s="243"/>
      <c r="BN246" s="243"/>
    </row>
    <row r="247" spans="1:66" s="219" customFormat="1" x14ac:dyDescent="0.25">
      <c r="A247" s="356"/>
      <c r="B247" s="356"/>
      <c r="C247" s="356"/>
      <c r="D247" s="356"/>
      <c r="E247" s="356"/>
      <c r="F247" s="356"/>
      <c r="G247" s="356"/>
      <c r="H247" s="356"/>
      <c r="I247" s="356"/>
      <c r="J247" s="356"/>
      <c r="K247" s="356"/>
      <c r="L247" s="371"/>
      <c r="M247" s="365"/>
      <c r="N247" s="366"/>
      <c r="O247" s="366"/>
      <c r="P247" s="366"/>
      <c r="Q247" s="366"/>
      <c r="R247" s="366"/>
      <c r="S247" s="366"/>
      <c r="T247" s="366"/>
      <c r="U247" s="366"/>
      <c r="V247" s="356"/>
      <c r="W247" s="359"/>
      <c r="X247" s="243"/>
      <c r="Y247" s="218"/>
      <c r="Z247" s="218"/>
      <c r="AA247" s="218"/>
      <c r="AB247" s="218"/>
      <c r="AC247" s="218"/>
      <c r="AD247" s="218"/>
      <c r="AE247" s="218"/>
      <c r="AF247" s="243"/>
      <c r="AG247" s="243"/>
      <c r="AH247" s="243"/>
      <c r="AI247" s="243"/>
      <c r="AJ247" s="243"/>
      <c r="AK247" s="243"/>
      <c r="AL247" s="243"/>
      <c r="AM247" s="243"/>
      <c r="AN247" s="243"/>
      <c r="AO247" s="243"/>
      <c r="AP247" s="243"/>
      <c r="AQ247" s="243"/>
      <c r="AR247" s="243"/>
      <c r="AS247" s="243"/>
      <c r="AT247" s="243"/>
      <c r="AU247" s="243"/>
      <c r="AV247" s="243"/>
      <c r="AW247" s="243"/>
      <c r="AX247" s="243"/>
      <c r="AY247" s="243"/>
      <c r="AZ247" s="243"/>
      <c r="BA247" s="243"/>
      <c r="BB247" s="243"/>
      <c r="BC247" s="243"/>
      <c r="BD247" s="243"/>
      <c r="BE247" s="243"/>
      <c r="BF247" s="243"/>
      <c r="BG247" s="243"/>
      <c r="BH247" s="243"/>
      <c r="BI247" s="243"/>
      <c r="BJ247" s="243"/>
      <c r="BK247" s="243"/>
      <c r="BL247" s="243"/>
      <c r="BM247" s="243"/>
      <c r="BN247" s="243"/>
    </row>
    <row r="248" spans="1:66" s="219" customFormat="1" x14ac:dyDescent="0.25">
      <c r="A248" s="356"/>
      <c r="B248" s="356"/>
      <c r="C248" s="356"/>
      <c r="D248" s="356"/>
      <c r="E248" s="356"/>
      <c r="F248" s="356"/>
      <c r="G248" s="356"/>
      <c r="H248" s="356"/>
      <c r="I248" s="356"/>
      <c r="J248" s="356"/>
      <c r="K248" s="356"/>
      <c r="L248" s="371"/>
      <c r="M248" s="365"/>
      <c r="N248" s="366"/>
      <c r="O248" s="366"/>
      <c r="P248" s="366"/>
      <c r="Q248" s="366"/>
      <c r="R248" s="366"/>
      <c r="S248" s="366"/>
      <c r="T248" s="366"/>
      <c r="U248" s="366"/>
      <c r="V248" s="356"/>
      <c r="W248" s="359"/>
      <c r="X248" s="243"/>
      <c r="Y248" s="218"/>
      <c r="Z248" s="218"/>
      <c r="AA248" s="218"/>
      <c r="AB248" s="218"/>
      <c r="AC248" s="218"/>
      <c r="AD248" s="218"/>
      <c r="AE248" s="218"/>
      <c r="AF248" s="243"/>
      <c r="AG248" s="243"/>
      <c r="AH248" s="243"/>
      <c r="AI248" s="243"/>
      <c r="AJ248" s="243"/>
      <c r="AK248" s="243"/>
      <c r="AL248" s="243"/>
      <c r="AM248" s="243"/>
      <c r="AN248" s="243"/>
      <c r="AO248" s="243"/>
      <c r="AP248" s="243"/>
      <c r="AQ248" s="243"/>
      <c r="AR248" s="243"/>
      <c r="AS248" s="243"/>
      <c r="AT248" s="243"/>
      <c r="AU248" s="243"/>
      <c r="AV248" s="243"/>
      <c r="AW248" s="243"/>
      <c r="AX248" s="243"/>
      <c r="AY248" s="243"/>
      <c r="AZ248" s="243"/>
      <c r="BA248" s="243"/>
      <c r="BB248" s="243"/>
      <c r="BC248" s="243"/>
      <c r="BD248" s="243"/>
      <c r="BE248" s="243"/>
      <c r="BF248" s="243"/>
      <c r="BG248" s="243"/>
      <c r="BH248" s="243"/>
      <c r="BI248" s="243"/>
      <c r="BJ248" s="243"/>
      <c r="BK248" s="243"/>
      <c r="BL248" s="243"/>
      <c r="BM248" s="243"/>
      <c r="BN248" s="243"/>
    </row>
    <row r="249" spans="1:66" s="219" customFormat="1" x14ac:dyDescent="0.25">
      <c r="A249" s="356"/>
      <c r="B249" s="356"/>
      <c r="C249" s="356"/>
      <c r="D249" s="356"/>
      <c r="E249" s="356"/>
      <c r="F249" s="356"/>
      <c r="G249" s="356"/>
      <c r="H249" s="356"/>
      <c r="I249" s="356"/>
      <c r="J249" s="356"/>
      <c r="K249" s="356"/>
      <c r="L249" s="371"/>
      <c r="M249" s="365"/>
      <c r="N249" s="366"/>
      <c r="O249" s="366"/>
      <c r="P249" s="366"/>
      <c r="Q249" s="366"/>
      <c r="R249" s="366"/>
      <c r="S249" s="366"/>
      <c r="T249" s="366"/>
      <c r="U249" s="366"/>
      <c r="V249" s="356"/>
      <c r="W249" s="359"/>
      <c r="X249" s="243"/>
      <c r="Y249" s="218"/>
      <c r="Z249" s="218"/>
      <c r="AA249" s="218"/>
      <c r="AB249" s="218"/>
      <c r="AC249" s="218"/>
      <c r="AD249" s="218"/>
      <c r="AE249" s="218"/>
      <c r="AF249" s="243"/>
      <c r="AG249" s="243"/>
      <c r="AH249" s="243"/>
      <c r="AI249" s="243"/>
      <c r="AJ249" s="243"/>
      <c r="AK249" s="243"/>
      <c r="AL249" s="243"/>
      <c r="AM249" s="243"/>
      <c r="AN249" s="243"/>
      <c r="AO249" s="243"/>
      <c r="AP249" s="243"/>
      <c r="AQ249" s="243"/>
      <c r="AR249" s="243"/>
      <c r="AS249" s="243"/>
      <c r="AT249" s="243"/>
      <c r="AU249" s="243"/>
      <c r="AV249" s="243"/>
      <c r="AW249" s="243"/>
      <c r="AX249" s="243"/>
      <c r="AY249" s="243"/>
      <c r="AZ249" s="243"/>
      <c r="BA249" s="243"/>
      <c r="BB249" s="243"/>
      <c r="BC249" s="243"/>
      <c r="BD249" s="243"/>
      <c r="BE249" s="243"/>
      <c r="BF249" s="243"/>
      <c r="BG249" s="243"/>
      <c r="BH249" s="243"/>
      <c r="BI249" s="243"/>
      <c r="BJ249" s="243"/>
      <c r="BK249" s="243"/>
      <c r="BL249" s="243"/>
      <c r="BM249" s="243"/>
      <c r="BN249" s="243"/>
    </row>
    <row r="250" spans="1:66" s="219" customFormat="1" x14ac:dyDescent="0.25">
      <c r="A250" s="356"/>
      <c r="B250" s="356"/>
      <c r="C250" s="356"/>
      <c r="D250" s="356"/>
      <c r="E250" s="356"/>
      <c r="F250" s="356"/>
      <c r="G250" s="356"/>
      <c r="H250" s="356"/>
      <c r="I250" s="356"/>
      <c r="J250" s="356"/>
      <c r="K250" s="356"/>
      <c r="L250" s="371"/>
      <c r="M250" s="365"/>
      <c r="N250" s="366"/>
      <c r="O250" s="366"/>
      <c r="P250" s="366"/>
      <c r="Q250" s="366"/>
      <c r="R250" s="366"/>
      <c r="S250" s="366"/>
      <c r="T250" s="366"/>
      <c r="U250" s="366"/>
      <c r="V250" s="356"/>
      <c r="W250" s="359"/>
      <c r="X250" s="243"/>
      <c r="Y250" s="218"/>
      <c r="Z250" s="218"/>
      <c r="AA250" s="218"/>
      <c r="AB250" s="218"/>
      <c r="AC250" s="218"/>
      <c r="AD250" s="218"/>
      <c r="AE250" s="218"/>
      <c r="AF250" s="243"/>
      <c r="AG250" s="243"/>
      <c r="AH250" s="243"/>
      <c r="AI250" s="243"/>
      <c r="AJ250" s="243"/>
      <c r="AK250" s="243"/>
      <c r="AL250" s="243"/>
      <c r="AM250" s="243"/>
      <c r="AN250" s="243"/>
      <c r="AO250" s="243"/>
      <c r="AP250" s="243"/>
      <c r="AQ250" s="243"/>
      <c r="AR250" s="243"/>
      <c r="AS250" s="243"/>
      <c r="AT250" s="243"/>
      <c r="AU250" s="243"/>
      <c r="AV250" s="243"/>
      <c r="AW250" s="243"/>
      <c r="AX250" s="243"/>
      <c r="AY250" s="243"/>
      <c r="AZ250" s="243"/>
      <c r="BA250" s="243"/>
      <c r="BB250" s="243"/>
      <c r="BC250" s="243"/>
      <c r="BD250" s="243"/>
      <c r="BE250" s="243"/>
      <c r="BF250" s="243"/>
      <c r="BG250" s="243"/>
      <c r="BH250" s="243"/>
      <c r="BI250" s="243"/>
      <c r="BJ250" s="243"/>
      <c r="BK250" s="243"/>
      <c r="BL250" s="243"/>
      <c r="BM250" s="243"/>
      <c r="BN250" s="243"/>
    </row>
    <row r="251" spans="1:66" s="219" customFormat="1" x14ac:dyDescent="0.25">
      <c r="A251" s="356"/>
      <c r="B251" s="356"/>
      <c r="C251" s="356"/>
      <c r="D251" s="356"/>
      <c r="E251" s="356"/>
      <c r="F251" s="356"/>
      <c r="G251" s="356"/>
      <c r="H251" s="356"/>
      <c r="I251" s="356"/>
      <c r="J251" s="356"/>
      <c r="K251" s="356"/>
      <c r="L251" s="371"/>
      <c r="M251" s="365"/>
      <c r="N251" s="366"/>
      <c r="O251" s="366"/>
      <c r="P251" s="366"/>
      <c r="Q251" s="366"/>
      <c r="R251" s="366"/>
      <c r="S251" s="366"/>
      <c r="T251" s="366"/>
      <c r="U251" s="366"/>
      <c r="V251" s="356"/>
      <c r="W251" s="359"/>
      <c r="X251" s="243"/>
      <c r="Y251" s="218"/>
      <c r="Z251" s="218"/>
      <c r="AA251" s="218"/>
      <c r="AB251" s="218"/>
      <c r="AC251" s="218"/>
      <c r="AD251" s="218"/>
      <c r="AE251" s="218"/>
      <c r="AF251" s="243"/>
      <c r="AG251" s="243"/>
      <c r="AH251" s="243"/>
      <c r="AI251" s="243"/>
      <c r="AJ251" s="243"/>
      <c r="AK251" s="243"/>
      <c r="AL251" s="243"/>
      <c r="AM251" s="243"/>
      <c r="AN251" s="243"/>
      <c r="AO251" s="243"/>
      <c r="AP251" s="243"/>
      <c r="AQ251" s="243"/>
      <c r="AR251" s="243"/>
      <c r="AS251" s="243"/>
      <c r="AT251" s="243"/>
      <c r="AU251" s="243"/>
      <c r="AV251" s="243"/>
      <c r="AW251" s="243"/>
      <c r="AX251" s="243"/>
      <c r="AY251" s="243"/>
      <c r="AZ251" s="243"/>
      <c r="BA251" s="243"/>
      <c r="BB251" s="243"/>
      <c r="BC251" s="243"/>
      <c r="BD251" s="243"/>
      <c r="BE251" s="243"/>
      <c r="BF251" s="243"/>
      <c r="BG251" s="243"/>
      <c r="BH251" s="243"/>
      <c r="BI251" s="243"/>
      <c r="BJ251" s="243"/>
      <c r="BK251" s="243"/>
      <c r="BL251" s="243"/>
      <c r="BM251" s="243"/>
      <c r="BN251" s="243"/>
    </row>
    <row r="252" spans="1:66" s="219" customFormat="1" x14ac:dyDescent="0.25">
      <c r="A252" s="356"/>
      <c r="B252" s="356"/>
      <c r="C252" s="356"/>
      <c r="D252" s="356"/>
      <c r="E252" s="356"/>
      <c r="F252" s="356"/>
      <c r="G252" s="356"/>
      <c r="H252" s="356"/>
      <c r="I252" s="356"/>
      <c r="J252" s="356"/>
      <c r="K252" s="356"/>
      <c r="L252" s="371"/>
      <c r="M252" s="365"/>
      <c r="N252" s="366"/>
      <c r="O252" s="366"/>
      <c r="P252" s="366"/>
      <c r="Q252" s="366"/>
      <c r="R252" s="366"/>
      <c r="S252" s="366"/>
      <c r="T252" s="366"/>
      <c r="U252" s="366"/>
      <c r="V252" s="356"/>
      <c r="W252" s="359"/>
      <c r="X252" s="243"/>
      <c r="Y252" s="218"/>
      <c r="Z252" s="218"/>
      <c r="AA252" s="218"/>
      <c r="AB252" s="218"/>
      <c r="AC252" s="218"/>
      <c r="AD252" s="218"/>
      <c r="AE252" s="218"/>
      <c r="AF252" s="243"/>
      <c r="AG252" s="243"/>
      <c r="AH252" s="243"/>
      <c r="AI252" s="243"/>
      <c r="AJ252" s="243"/>
      <c r="AK252" s="243"/>
      <c r="AL252" s="243"/>
      <c r="AM252" s="243"/>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row>
    <row r="253" spans="1:66" s="219" customFormat="1" x14ac:dyDescent="0.25">
      <c r="A253" s="356"/>
      <c r="B253" s="356"/>
      <c r="C253" s="356"/>
      <c r="D253" s="356"/>
      <c r="E253" s="356"/>
      <c r="F253" s="356"/>
      <c r="G253" s="356"/>
      <c r="H253" s="356"/>
      <c r="I253" s="356"/>
      <c r="J253" s="356"/>
      <c r="K253" s="356"/>
      <c r="L253" s="371"/>
      <c r="M253" s="365"/>
      <c r="N253" s="366"/>
      <c r="O253" s="366"/>
      <c r="P253" s="366"/>
      <c r="Q253" s="366"/>
      <c r="R253" s="366"/>
      <c r="S253" s="366"/>
      <c r="T253" s="366"/>
      <c r="U253" s="366"/>
      <c r="V253" s="356"/>
      <c r="W253" s="359"/>
      <c r="X253" s="243"/>
      <c r="Y253" s="218"/>
      <c r="Z253" s="218"/>
      <c r="AA253" s="218"/>
      <c r="AB253" s="218"/>
      <c r="AC253" s="218"/>
      <c r="AD253" s="218"/>
      <c r="AE253" s="218"/>
      <c r="AF253" s="243"/>
      <c r="AG253" s="243"/>
      <c r="AH253" s="243"/>
      <c r="AI253" s="243"/>
      <c r="AJ253" s="243"/>
      <c r="AK253" s="243"/>
      <c r="AL253" s="243"/>
      <c r="AM253" s="243"/>
      <c r="AN253" s="243"/>
      <c r="AO253" s="243"/>
      <c r="AP253" s="243"/>
      <c r="AQ253" s="243"/>
      <c r="AR253" s="243"/>
      <c r="AS253" s="243"/>
      <c r="AT253" s="243"/>
      <c r="AU253" s="243"/>
      <c r="AV253" s="243"/>
      <c r="AW253" s="243"/>
      <c r="AX253" s="243"/>
      <c r="AY253" s="243"/>
      <c r="AZ253" s="243"/>
      <c r="BA253" s="243"/>
      <c r="BB253" s="243"/>
      <c r="BC253" s="243"/>
      <c r="BD253" s="243"/>
      <c r="BE253" s="243"/>
      <c r="BF253" s="243"/>
      <c r="BG253" s="243"/>
      <c r="BH253" s="243"/>
      <c r="BI253" s="243"/>
      <c r="BJ253" s="243"/>
      <c r="BK253" s="243"/>
      <c r="BL253" s="243"/>
      <c r="BM253" s="243"/>
      <c r="BN253" s="243"/>
    </row>
    <row r="254" spans="1:66" s="219" customFormat="1" x14ac:dyDescent="0.25">
      <c r="A254" s="356"/>
      <c r="B254" s="356"/>
      <c r="C254" s="356"/>
      <c r="D254" s="356"/>
      <c r="E254" s="356"/>
      <c r="F254" s="356"/>
      <c r="G254" s="356"/>
      <c r="H254" s="356"/>
      <c r="I254" s="356"/>
      <c r="J254" s="356"/>
      <c r="K254" s="356"/>
      <c r="L254" s="371"/>
      <c r="M254" s="365"/>
      <c r="N254" s="366"/>
      <c r="O254" s="366"/>
      <c r="P254" s="366"/>
      <c r="Q254" s="366"/>
      <c r="R254" s="366"/>
      <c r="S254" s="366"/>
      <c r="T254" s="366"/>
      <c r="U254" s="366"/>
      <c r="V254" s="356"/>
      <c r="W254" s="359"/>
      <c r="X254" s="243"/>
      <c r="Y254" s="218"/>
      <c r="Z254" s="218"/>
      <c r="AA254" s="218"/>
      <c r="AB254" s="218"/>
      <c r="AC254" s="218"/>
      <c r="AD254" s="218"/>
      <c r="AE254" s="218"/>
      <c r="AF254" s="243"/>
      <c r="AG254" s="243"/>
      <c r="AH254" s="243"/>
      <c r="AI254" s="243"/>
      <c r="AJ254" s="243"/>
      <c r="AK254" s="243"/>
      <c r="AL254" s="243"/>
      <c r="AM254" s="243"/>
      <c r="AN254" s="243"/>
      <c r="AO254" s="243"/>
      <c r="AP254" s="243"/>
      <c r="AQ254" s="243"/>
      <c r="AR254" s="243"/>
      <c r="AS254" s="243"/>
      <c r="AT254" s="243"/>
      <c r="AU254" s="243"/>
      <c r="AV254" s="243"/>
      <c r="AW254" s="243"/>
      <c r="AX254" s="243"/>
      <c r="AY254" s="243"/>
      <c r="AZ254" s="243"/>
      <c r="BA254" s="243"/>
      <c r="BB254" s="243"/>
      <c r="BC254" s="243"/>
      <c r="BD254" s="243"/>
      <c r="BE254" s="243"/>
      <c r="BF254" s="243"/>
      <c r="BG254" s="243"/>
      <c r="BH254" s="243"/>
      <c r="BI254" s="243"/>
      <c r="BJ254" s="243"/>
      <c r="BK254" s="243"/>
      <c r="BL254" s="243"/>
      <c r="BM254" s="243"/>
      <c r="BN254" s="243"/>
    </row>
    <row r="255" spans="1:66" s="219" customFormat="1" x14ac:dyDescent="0.25">
      <c r="A255" s="356"/>
      <c r="B255" s="356"/>
      <c r="C255" s="356"/>
      <c r="D255" s="356"/>
      <c r="E255" s="356"/>
      <c r="F255" s="356"/>
      <c r="G255" s="356"/>
      <c r="H255" s="356"/>
      <c r="I255" s="356"/>
      <c r="J255" s="356"/>
      <c r="K255" s="356"/>
      <c r="L255" s="371"/>
      <c r="M255" s="365"/>
      <c r="N255" s="366"/>
      <c r="O255" s="366"/>
      <c r="P255" s="366"/>
      <c r="Q255" s="366"/>
      <c r="R255" s="366"/>
      <c r="S255" s="366"/>
      <c r="T255" s="366"/>
      <c r="U255" s="366"/>
      <c r="V255" s="356"/>
      <c r="W255" s="359"/>
      <c r="X255" s="243"/>
      <c r="Y255" s="218"/>
      <c r="Z255" s="218"/>
      <c r="AA255" s="218"/>
      <c r="AB255" s="218"/>
      <c r="AC255" s="218"/>
      <c r="AD255" s="218"/>
      <c r="AE255" s="218"/>
      <c r="AF255" s="243"/>
      <c r="AG255" s="243"/>
      <c r="AH255" s="243"/>
      <c r="AI255" s="243"/>
      <c r="AJ255" s="243"/>
      <c r="AK255" s="243"/>
      <c r="AL255" s="243"/>
      <c r="AM255" s="243"/>
      <c r="AN255" s="243"/>
      <c r="AO255" s="243"/>
      <c r="AP255" s="243"/>
      <c r="AQ255" s="243"/>
      <c r="AR255" s="243"/>
      <c r="AS255" s="243"/>
      <c r="AT255" s="243"/>
      <c r="AU255" s="243"/>
      <c r="AV255" s="243"/>
      <c r="AW255" s="243"/>
      <c r="AX255" s="243"/>
      <c r="AY255" s="243"/>
      <c r="AZ255" s="243"/>
      <c r="BA255" s="243"/>
      <c r="BB255" s="243"/>
      <c r="BC255" s="243"/>
      <c r="BD255" s="243"/>
      <c r="BE255" s="243"/>
      <c r="BF255" s="243"/>
      <c r="BG255" s="243"/>
      <c r="BH255" s="243"/>
      <c r="BI255" s="243"/>
      <c r="BJ255" s="243"/>
      <c r="BK255" s="243"/>
      <c r="BL255" s="243"/>
      <c r="BM255" s="243"/>
      <c r="BN255" s="243"/>
    </row>
    <row r="256" spans="1:66" s="219" customFormat="1" x14ac:dyDescent="0.25">
      <c r="A256" s="356"/>
      <c r="B256" s="356"/>
      <c r="C256" s="356"/>
      <c r="D256" s="356"/>
      <c r="E256" s="356"/>
      <c r="F256" s="356"/>
      <c r="G256" s="356"/>
      <c r="H256" s="356"/>
      <c r="I256" s="356"/>
      <c r="J256" s="356"/>
      <c r="K256" s="356"/>
      <c r="L256" s="371"/>
      <c r="M256" s="365"/>
      <c r="N256" s="366"/>
      <c r="O256" s="366"/>
      <c r="P256" s="366"/>
      <c r="Q256" s="366"/>
      <c r="R256" s="366"/>
      <c r="S256" s="366"/>
      <c r="T256" s="366"/>
      <c r="U256" s="366"/>
      <c r="V256" s="356"/>
      <c r="W256" s="359"/>
      <c r="X256" s="243"/>
      <c r="Y256" s="218"/>
      <c r="Z256" s="218"/>
      <c r="AA256" s="218"/>
      <c r="AB256" s="218"/>
      <c r="AC256" s="218"/>
      <c r="AD256" s="218"/>
      <c r="AE256" s="218"/>
      <c r="AF256" s="243"/>
      <c r="AG256" s="243"/>
      <c r="AH256" s="243"/>
      <c r="AI256" s="243"/>
      <c r="AJ256" s="243"/>
      <c r="AK256" s="243"/>
      <c r="AL256" s="243"/>
      <c r="AM256" s="243"/>
      <c r="AN256" s="243"/>
      <c r="AO256" s="243"/>
      <c r="AP256" s="243"/>
      <c r="AQ256" s="243"/>
      <c r="AR256" s="243"/>
      <c r="AS256" s="243"/>
      <c r="AT256" s="243"/>
      <c r="AU256" s="243"/>
      <c r="AV256" s="243"/>
      <c r="AW256" s="243"/>
      <c r="AX256" s="243"/>
      <c r="AY256" s="243"/>
      <c r="AZ256" s="243"/>
      <c r="BA256" s="243"/>
      <c r="BB256" s="243"/>
      <c r="BC256" s="243"/>
      <c r="BD256" s="243"/>
      <c r="BE256" s="243"/>
      <c r="BF256" s="243"/>
      <c r="BG256" s="243"/>
      <c r="BH256" s="243"/>
      <c r="BI256" s="243"/>
      <c r="BJ256" s="243"/>
      <c r="BK256" s="243"/>
      <c r="BL256" s="243"/>
      <c r="BM256" s="243"/>
      <c r="BN256" s="243"/>
    </row>
    <row r="257" spans="1:66" s="219" customFormat="1" x14ac:dyDescent="0.25">
      <c r="A257" s="356"/>
      <c r="B257" s="356"/>
      <c r="C257" s="356"/>
      <c r="D257" s="356"/>
      <c r="E257" s="356"/>
      <c r="F257" s="356"/>
      <c r="G257" s="356"/>
      <c r="H257" s="356"/>
      <c r="I257" s="356"/>
      <c r="J257" s="356"/>
      <c r="K257" s="356"/>
      <c r="L257" s="371"/>
      <c r="M257" s="365"/>
      <c r="N257" s="366"/>
      <c r="O257" s="366"/>
      <c r="P257" s="366"/>
      <c r="Q257" s="366"/>
      <c r="R257" s="366"/>
      <c r="S257" s="366"/>
      <c r="T257" s="366"/>
      <c r="U257" s="366"/>
      <c r="V257" s="356"/>
      <c r="W257" s="359"/>
      <c r="X257" s="243"/>
      <c r="Y257" s="218"/>
      <c r="Z257" s="218"/>
      <c r="AA257" s="218"/>
      <c r="AB257" s="218"/>
      <c r="AC257" s="218"/>
      <c r="AD257" s="218"/>
      <c r="AE257" s="218"/>
      <c r="AF257" s="243"/>
      <c r="AG257" s="243"/>
      <c r="AH257" s="243"/>
      <c r="AI257" s="243"/>
      <c r="AJ257" s="243"/>
      <c r="AK257" s="243"/>
      <c r="AL257" s="243"/>
      <c r="AM257" s="243"/>
      <c r="AN257" s="243"/>
      <c r="AO257" s="243"/>
      <c r="AP257" s="243"/>
      <c r="AQ257" s="243"/>
      <c r="AR257" s="243"/>
      <c r="AS257" s="243"/>
      <c r="AT257" s="243"/>
      <c r="AU257" s="243"/>
      <c r="AV257" s="243"/>
      <c r="AW257" s="243"/>
      <c r="AX257" s="243"/>
      <c r="AY257" s="243"/>
      <c r="AZ257" s="243"/>
      <c r="BA257" s="243"/>
      <c r="BB257" s="243"/>
      <c r="BC257" s="243"/>
      <c r="BD257" s="243"/>
      <c r="BE257" s="243"/>
      <c r="BF257" s="243"/>
      <c r="BG257" s="243"/>
      <c r="BH257" s="243"/>
      <c r="BI257" s="243"/>
      <c r="BJ257" s="243"/>
      <c r="BK257" s="243"/>
      <c r="BL257" s="243"/>
      <c r="BM257" s="243"/>
      <c r="BN257" s="243"/>
    </row>
    <row r="258" spans="1:66" s="219" customFormat="1" x14ac:dyDescent="0.25">
      <c r="A258" s="356"/>
      <c r="B258" s="356"/>
      <c r="C258" s="356"/>
      <c r="D258" s="356"/>
      <c r="E258" s="356"/>
      <c r="F258" s="356"/>
      <c r="G258" s="356"/>
      <c r="H258" s="356"/>
      <c r="I258" s="356"/>
      <c r="J258" s="356"/>
      <c r="K258" s="356"/>
      <c r="L258" s="371"/>
      <c r="M258" s="365"/>
      <c r="N258" s="366"/>
      <c r="O258" s="366"/>
      <c r="P258" s="366"/>
      <c r="Q258" s="366"/>
      <c r="R258" s="366"/>
      <c r="S258" s="366"/>
      <c r="T258" s="366"/>
      <c r="U258" s="366"/>
      <c r="V258" s="356"/>
      <c r="W258" s="359"/>
      <c r="X258" s="243"/>
      <c r="Y258" s="218"/>
      <c r="Z258" s="218"/>
      <c r="AA258" s="218"/>
      <c r="AB258" s="218"/>
      <c r="AC258" s="218"/>
      <c r="AD258" s="218"/>
      <c r="AE258" s="218"/>
      <c r="AF258" s="243"/>
      <c r="AG258" s="243"/>
      <c r="AH258" s="243"/>
      <c r="AI258" s="243"/>
      <c r="AJ258" s="243"/>
      <c r="AK258" s="243"/>
      <c r="AL258" s="243"/>
      <c r="AM258" s="243"/>
      <c r="AN258" s="243"/>
      <c r="AO258" s="243"/>
      <c r="AP258" s="243"/>
      <c r="AQ258" s="243"/>
      <c r="AR258" s="243"/>
      <c r="AS258" s="243"/>
      <c r="AT258" s="243"/>
      <c r="AU258" s="243"/>
      <c r="AV258" s="243"/>
      <c r="AW258" s="243"/>
      <c r="AX258" s="243"/>
      <c r="AY258" s="243"/>
      <c r="AZ258" s="243"/>
      <c r="BA258" s="243"/>
      <c r="BB258" s="243"/>
      <c r="BC258" s="243"/>
      <c r="BD258" s="243"/>
      <c r="BE258" s="243"/>
      <c r="BF258" s="243"/>
      <c r="BG258" s="243"/>
      <c r="BH258" s="243"/>
      <c r="BI258" s="243"/>
      <c r="BJ258" s="243"/>
      <c r="BK258" s="243"/>
      <c r="BL258" s="243"/>
      <c r="BM258" s="243"/>
      <c r="BN258" s="243"/>
    </row>
    <row r="259" spans="1:66" s="219" customFormat="1" x14ac:dyDescent="0.25">
      <c r="A259" s="356"/>
      <c r="B259" s="356"/>
      <c r="C259" s="356"/>
      <c r="D259" s="356"/>
      <c r="E259" s="356"/>
      <c r="F259" s="356"/>
      <c r="G259" s="356"/>
      <c r="H259" s="356"/>
      <c r="I259" s="356"/>
      <c r="J259" s="356"/>
      <c r="K259" s="356"/>
      <c r="L259" s="371"/>
      <c r="M259" s="365"/>
      <c r="N259" s="366"/>
      <c r="O259" s="366"/>
      <c r="P259" s="366"/>
      <c r="Q259" s="366"/>
      <c r="R259" s="366"/>
      <c r="S259" s="366"/>
      <c r="T259" s="366"/>
      <c r="U259" s="366"/>
      <c r="V259" s="356"/>
      <c r="W259" s="359"/>
      <c r="X259" s="243"/>
      <c r="Y259" s="218"/>
      <c r="Z259" s="218"/>
      <c r="AA259" s="218"/>
      <c r="AB259" s="218"/>
      <c r="AC259" s="218"/>
      <c r="AD259" s="218"/>
      <c r="AE259" s="218"/>
      <c r="AF259" s="243"/>
      <c r="AG259" s="243"/>
      <c r="AH259" s="243"/>
      <c r="AI259" s="243"/>
      <c r="AJ259" s="243"/>
      <c r="AK259" s="243"/>
      <c r="AL259" s="243"/>
      <c r="AM259" s="243"/>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row>
    <row r="260" spans="1:66" s="219" customFormat="1" x14ac:dyDescent="0.25">
      <c r="A260" s="356"/>
      <c r="B260" s="356"/>
      <c r="C260" s="356"/>
      <c r="D260" s="356"/>
      <c r="E260" s="356"/>
      <c r="F260" s="356"/>
      <c r="G260" s="356"/>
      <c r="H260" s="356"/>
      <c r="I260" s="356"/>
      <c r="J260" s="356"/>
      <c r="K260" s="356"/>
      <c r="L260" s="371"/>
      <c r="M260" s="365"/>
      <c r="N260" s="366"/>
      <c r="O260" s="366"/>
      <c r="P260" s="366"/>
      <c r="Q260" s="366"/>
      <c r="R260" s="366"/>
      <c r="S260" s="366"/>
      <c r="T260" s="366"/>
      <c r="U260" s="366"/>
      <c r="V260" s="356"/>
      <c r="W260" s="359"/>
      <c r="X260" s="243"/>
      <c r="Y260" s="218"/>
      <c r="Z260" s="218"/>
      <c r="AA260" s="218"/>
      <c r="AB260" s="218"/>
      <c r="AC260" s="218"/>
      <c r="AD260" s="218"/>
      <c r="AE260" s="218"/>
      <c r="AF260" s="243"/>
      <c r="AG260" s="243"/>
      <c r="AH260" s="243"/>
      <c r="AI260" s="243"/>
      <c r="AJ260" s="243"/>
      <c r="AK260" s="243"/>
      <c r="AL260" s="243"/>
      <c r="AM260" s="243"/>
      <c r="AN260" s="243"/>
      <c r="AO260" s="243"/>
      <c r="AP260" s="243"/>
      <c r="AQ260" s="243"/>
      <c r="AR260" s="243"/>
      <c r="AS260" s="243"/>
      <c r="AT260" s="243"/>
      <c r="AU260" s="243"/>
      <c r="AV260" s="243"/>
      <c r="AW260" s="243"/>
      <c r="AX260" s="243"/>
      <c r="AY260" s="243"/>
      <c r="AZ260" s="243"/>
      <c r="BA260" s="243"/>
      <c r="BB260" s="243"/>
      <c r="BC260" s="243"/>
      <c r="BD260" s="243"/>
      <c r="BE260" s="243"/>
      <c r="BF260" s="243"/>
      <c r="BG260" s="243"/>
      <c r="BH260" s="243"/>
      <c r="BI260" s="243"/>
      <c r="BJ260" s="243"/>
      <c r="BK260" s="243"/>
      <c r="BL260" s="243"/>
      <c r="BM260" s="243"/>
      <c r="BN260" s="243"/>
    </row>
    <row r="261" spans="1:66" s="219" customFormat="1" x14ac:dyDescent="0.25">
      <c r="A261" s="356"/>
      <c r="B261" s="356"/>
      <c r="C261" s="356"/>
      <c r="D261" s="356"/>
      <c r="E261" s="356"/>
      <c r="F261" s="356"/>
      <c r="G261" s="356"/>
      <c r="H261" s="356"/>
      <c r="I261" s="356"/>
      <c r="J261" s="356"/>
      <c r="K261" s="356"/>
      <c r="L261" s="371"/>
      <c r="M261" s="365"/>
      <c r="N261" s="366"/>
      <c r="O261" s="366"/>
      <c r="P261" s="366"/>
      <c r="Q261" s="366"/>
      <c r="R261" s="366"/>
      <c r="S261" s="366"/>
      <c r="T261" s="366"/>
      <c r="U261" s="366"/>
      <c r="V261" s="356"/>
      <c r="W261" s="359"/>
      <c r="X261" s="243"/>
      <c r="Y261" s="218"/>
      <c r="Z261" s="218"/>
      <c r="AA261" s="218"/>
      <c r="AB261" s="218"/>
      <c r="AC261" s="218"/>
      <c r="AD261" s="218"/>
      <c r="AE261" s="218"/>
      <c r="AF261" s="243"/>
      <c r="AG261" s="243"/>
      <c r="AH261" s="243"/>
      <c r="AI261" s="243"/>
      <c r="AJ261" s="243"/>
      <c r="AK261" s="243"/>
      <c r="AL261" s="243"/>
      <c r="AM261" s="243"/>
      <c r="AN261" s="243"/>
      <c r="AO261" s="243"/>
      <c r="AP261" s="243"/>
      <c r="AQ261" s="243"/>
      <c r="AR261" s="243"/>
      <c r="AS261" s="243"/>
      <c r="AT261" s="243"/>
      <c r="AU261" s="243"/>
      <c r="AV261" s="243"/>
      <c r="AW261" s="243"/>
      <c r="AX261" s="243"/>
      <c r="AY261" s="243"/>
      <c r="AZ261" s="243"/>
      <c r="BA261" s="243"/>
      <c r="BB261" s="243"/>
      <c r="BC261" s="243"/>
      <c r="BD261" s="243"/>
      <c r="BE261" s="243"/>
      <c r="BF261" s="243"/>
      <c r="BG261" s="243"/>
      <c r="BH261" s="243"/>
      <c r="BI261" s="243"/>
      <c r="BJ261" s="243"/>
      <c r="BK261" s="243"/>
      <c r="BL261" s="243"/>
      <c r="BM261" s="243"/>
      <c r="BN261" s="243"/>
    </row>
    <row r="262" spans="1:66" s="219" customFormat="1" x14ac:dyDescent="0.25">
      <c r="A262" s="356"/>
      <c r="B262" s="356"/>
      <c r="C262" s="356"/>
      <c r="D262" s="356"/>
      <c r="E262" s="356"/>
      <c r="F262" s="356"/>
      <c r="G262" s="356"/>
      <c r="H262" s="356"/>
      <c r="I262" s="356"/>
      <c r="J262" s="356"/>
      <c r="K262" s="356"/>
      <c r="L262" s="371"/>
      <c r="M262" s="365"/>
      <c r="N262" s="366"/>
      <c r="O262" s="366"/>
      <c r="P262" s="366"/>
      <c r="Q262" s="366"/>
      <c r="R262" s="366"/>
      <c r="S262" s="366"/>
      <c r="T262" s="366"/>
      <c r="U262" s="366"/>
      <c r="V262" s="356"/>
      <c r="W262" s="359"/>
      <c r="X262" s="243"/>
      <c r="Y262" s="218"/>
      <c r="Z262" s="218"/>
      <c r="AA262" s="218"/>
      <c r="AB262" s="218"/>
      <c r="AC262" s="218"/>
      <c r="AD262" s="218"/>
      <c r="AE262" s="218"/>
      <c r="AF262" s="243"/>
      <c r="AG262" s="243"/>
      <c r="AH262" s="243"/>
      <c r="AI262" s="243"/>
      <c r="AJ262" s="243"/>
      <c r="AK262" s="243"/>
      <c r="AL262" s="243"/>
      <c r="AM262" s="243"/>
      <c r="AN262" s="243"/>
      <c r="AO262" s="243"/>
      <c r="AP262" s="243"/>
      <c r="AQ262" s="243"/>
      <c r="AR262" s="243"/>
      <c r="AS262" s="243"/>
      <c r="AT262" s="243"/>
      <c r="AU262" s="243"/>
      <c r="AV262" s="243"/>
      <c r="AW262" s="243"/>
      <c r="AX262" s="243"/>
      <c r="AY262" s="243"/>
      <c r="AZ262" s="243"/>
      <c r="BA262" s="243"/>
      <c r="BB262" s="243"/>
      <c r="BC262" s="243"/>
      <c r="BD262" s="243"/>
      <c r="BE262" s="243"/>
      <c r="BF262" s="243"/>
      <c r="BG262" s="243"/>
      <c r="BH262" s="243"/>
      <c r="BI262" s="243"/>
      <c r="BJ262" s="243"/>
      <c r="BK262" s="243"/>
      <c r="BL262" s="243"/>
      <c r="BM262" s="243"/>
      <c r="BN262" s="243"/>
    </row>
    <row r="263" spans="1:66" s="219" customFormat="1" x14ac:dyDescent="0.25">
      <c r="A263" s="356"/>
      <c r="B263" s="356"/>
      <c r="C263" s="356"/>
      <c r="D263" s="356"/>
      <c r="E263" s="356"/>
      <c r="F263" s="356"/>
      <c r="G263" s="356"/>
      <c r="H263" s="356"/>
      <c r="I263" s="356"/>
      <c r="J263" s="356"/>
      <c r="K263" s="356"/>
      <c r="L263" s="371"/>
      <c r="M263" s="365"/>
      <c r="N263" s="366"/>
      <c r="O263" s="366"/>
      <c r="P263" s="366"/>
      <c r="Q263" s="366"/>
      <c r="R263" s="366"/>
      <c r="S263" s="366"/>
      <c r="T263" s="366"/>
      <c r="U263" s="366"/>
      <c r="V263" s="356"/>
      <c r="W263" s="359"/>
      <c r="X263" s="243"/>
      <c r="Y263" s="218"/>
      <c r="Z263" s="218"/>
      <c r="AA263" s="218"/>
      <c r="AB263" s="218"/>
      <c r="AC263" s="218"/>
      <c r="AD263" s="218"/>
      <c r="AE263" s="218"/>
      <c r="AF263" s="243"/>
      <c r="AG263" s="243"/>
      <c r="AH263" s="243"/>
      <c r="AI263" s="243"/>
      <c r="AJ263" s="243"/>
      <c r="AK263" s="243"/>
      <c r="AL263" s="243"/>
      <c r="AM263" s="243"/>
      <c r="AN263" s="243"/>
      <c r="AO263" s="243"/>
      <c r="AP263" s="243"/>
      <c r="AQ263" s="243"/>
      <c r="AR263" s="243"/>
      <c r="AS263" s="243"/>
      <c r="AT263" s="243"/>
      <c r="AU263" s="243"/>
      <c r="AV263" s="243"/>
      <c r="AW263" s="243"/>
      <c r="AX263" s="243"/>
      <c r="AY263" s="243"/>
      <c r="AZ263" s="243"/>
      <c r="BA263" s="243"/>
      <c r="BB263" s="243"/>
      <c r="BC263" s="243"/>
      <c r="BD263" s="243"/>
      <c r="BE263" s="243"/>
      <c r="BF263" s="243"/>
      <c r="BG263" s="243"/>
      <c r="BH263" s="243"/>
      <c r="BI263" s="243"/>
      <c r="BJ263" s="243"/>
      <c r="BK263" s="243"/>
      <c r="BL263" s="243"/>
      <c r="BM263" s="243"/>
      <c r="BN263" s="243"/>
    </row>
    <row r="264" spans="1:66" s="219" customFormat="1" x14ac:dyDescent="0.25">
      <c r="A264" s="356"/>
      <c r="B264" s="356"/>
      <c r="C264" s="356"/>
      <c r="D264" s="356"/>
      <c r="E264" s="356"/>
      <c r="F264" s="356"/>
      <c r="G264" s="356"/>
      <c r="H264" s="356"/>
      <c r="I264" s="356"/>
      <c r="J264" s="356"/>
      <c r="K264" s="356"/>
      <c r="L264" s="371"/>
      <c r="M264" s="365"/>
      <c r="N264" s="366"/>
      <c r="O264" s="366"/>
      <c r="P264" s="366"/>
      <c r="Q264" s="366"/>
      <c r="R264" s="366"/>
      <c r="S264" s="366"/>
      <c r="T264" s="366"/>
      <c r="U264" s="366"/>
      <c r="V264" s="356"/>
      <c r="W264" s="359"/>
      <c r="X264" s="243"/>
      <c r="Y264" s="218"/>
      <c r="Z264" s="218"/>
      <c r="AA264" s="218"/>
      <c r="AB264" s="218"/>
      <c r="AC264" s="218"/>
      <c r="AD264" s="218"/>
      <c r="AE264" s="218"/>
      <c r="AF264" s="243"/>
      <c r="AG264" s="243"/>
      <c r="AH264" s="243"/>
      <c r="AI264" s="243"/>
      <c r="AJ264" s="243"/>
      <c r="AK264" s="243"/>
      <c r="AL264" s="243"/>
      <c r="AM264" s="243"/>
      <c r="AN264" s="243"/>
      <c r="AO264" s="243"/>
      <c r="AP264" s="243"/>
      <c r="AQ264" s="243"/>
      <c r="AR264" s="243"/>
      <c r="AS264" s="243"/>
      <c r="AT264" s="243"/>
      <c r="AU264" s="243"/>
      <c r="AV264" s="243"/>
      <c r="AW264" s="243"/>
      <c r="AX264" s="243"/>
      <c r="AY264" s="243"/>
      <c r="AZ264" s="243"/>
      <c r="BA264" s="243"/>
      <c r="BB264" s="243"/>
      <c r="BC264" s="243"/>
      <c r="BD264" s="243"/>
      <c r="BE264" s="243"/>
      <c r="BF264" s="243"/>
      <c r="BG264" s="243"/>
      <c r="BH264" s="243"/>
      <c r="BI264" s="243"/>
      <c r="BJ264" s="243"/>
      <c r="BK264" s="243"/>
      <c r="BL264" s="243"/>
      <c r="BM264" s="243"/>
      <c r="BN264" s="243"/>
    </row>
    <row r="265" spans="1:66" s="219" customFormat="1" x14ac:dyDescent="0.25">
      <c r="A265" s="356"/>
      <c r="B265" s="356"/>
      <c r="C265" s="356"/>
      <c r="D265" s="356"/>
      <c r="E265" s="356"/>
      <c r="F265" s="356"/>
      <c r="G265" s="356"/>
      <c r="H265" s="356"/>
      <c r="I265" s="356"/>
      <c r="J265" s="356"/>
      <c r="K265" s="356"/>
      <c r="L265" s="371"/>
      <c r="M265" s="365"/>
      <c r="N265" s="366"/>
      <c r="O265" s="366"/>
      <c r="P265" s="366"/>
      <c r="Q265" s="366"/>
      <c r="R265" s="366"/>
      <c r="S265" s="366"/>
      <c r="T265" s="366"/>
      <c r="U265" s="366"/>
      <c r="V265" s="356"/>
      <c r="W265" s="359"/>
      <c r="X265" s="243"/>
      <c r="Y265" s="218"/>
      <c r="Z265" s="218"/>
      <c r="AA265" s="218"/>
      <c r="AB265" s="218"/>
      <c r="AC265" s="218"/>
      <c r="AD265" s="218"/>
      <c r="AE265" s="218"/>
      <c r="AF265" s="243"/>
      <c r="AG265" s="243"/>
      <c r="AH265" s="243"/>
      <c r="AI265" s="243"/>
      <c r="AJ265" s="243"/>
      <c r="AK265" s="243"/>
      <c r="AL265" s="243"/>
      <c r="AM265" s="243"/>
      <c r="AN265" s="243"/>
      <c r="AO265" s="243"/>
      <c r="AP265" s="243"/>
      <c r="AQ265" s="243"/>
      <c r="AR265" s="243"/>
      <c r="AS265" s="243"/>
      <c r="AT265" s="243"/>
      <c r="AU265" s="243"/>
      <c r="AV265" s="243"/>
      <c r="AW265" s="243"/>
      <c r="AX265" s="243"/>
      <c r="AY265" s="243"/>
      <c r="AZ265" s="243"/>
      <c r="BA265" s="243"/>
      <c r="BB265" s="243"/>
      <c r="BC265" s="243"/>
      <c r="BD265" s="243"/>
      <c r="BE265" s="243"/>
      <c r="BF265" s="243"/>
      <c r="BG265" s="243"/>
      <c r="BH265" s="243"/>
      <c r="BI265" s="243"/>
      <c r="BJ265" s="243"/>
      <c r="BK265" s="243"/>
      <c r="BL265" s="243"/>
      <c r="BM265" s="243"/>
      <c r="BN265" s="243"/>
    </row>
    <row r="266" spans="1:66" s="219" customFormat="1" x14ac:dyDescent="0.25">
      <c r="A266" s="356"/>
      <c r="B266" s="356"/>
      <c r="C266" s="356"/>
      <c r="D266" s="356"/>
      <c r="E266" s="356"/>
      <c r="F266" s="356"/>
      <c r="G266" s="356"/>
      <c r="H266" s="356"/>
      <c r="I266" s="356"/>
      <c r="J266" s="356"/>
      <c r="K266" s="356"/>
      <c r="L266" s="371"/>
      <c r="M266" s="365"/>
      <c r="N266" s="366"/>
      <c r="O266" s="366"/>
      <c r="P266" s="366"/>
      <c r="Q266" s="366"/>
      <c r="R266" s="366"/>
      <c r="S266" s="366"/>
      <c r="T266" s="366"/>
      <c r="U266" s="366"/>
      <c r="V266" s="356"/>
      <c r="W266" s="359"/>
      <c r="X266" s="243"/>
      <c r="Y266" s="218"/>
      <c r="Z266" s="218"/>
      <c r="AA266" s="218"/>
      <c r="AB266" s="218"/>
      <c r="AC266" s="218"/>
      <c r="AD266" s="218"/>
      <c r="AE266" s="218"/>
      <c r="AF266" s="243"/>
      <c r="AG266" s="243"/>
      <c r="AH266" s="243"/>
      <c r="AI266" s="243"/>
      <c r="AJ266" s="243"/>
      <c r="AK266" s="243"/>
      <c r="AL266" s="243"/>
      <c r="AM266" s="243"/>
      <c r="AN266" s="243"/>
      <c r="AO266" s="243"/>
      <c r="AP266" s="243"/>
      <c r="AQ266" s="243"/>
      <c r="AR266" s="243"/>
      <c r="AS266" s="243"/>
      <c r="AT266" s="243"/>
      <c r="AU266" s="243"/>
      <c r="AV266" s="243"/>
      <c r="AW266" s="243"/>
      <c r="AX266" s="243"/>
      <c r="AY266" s="243"/>
      <c r="AZ266" s="243"/>
      <c r="BA266" s="243"/>
      <c r="BB266" s="243"/>
      <c r="BC266" s="243"/>
      <c r="BD266" s="243"/>
      <c r="BE266" s="243"/>
      <c r="BF266" s="243"/>
      <c r="BG266" s="243"/>
      <c r="BH266" s="243"/>
      <c r="BI266" s="243"/>
      <c r="BJ266" s="243"/>
      <c r="BK266" s="243"/>
      <c r="BL266" s="243"/>
      <c r="BM266" s="243"/>
      <c r="BN266" s="243"/>
    </row>
    <row r="267" spans="1:66" s="219" customFormat="1" x14ac:dyDescent="0.25">
      <c r="A267" s="356"/>
      <c r="B267" s="356"/>
      <c r="C267" s="356"/>
      <c r="D267" s="356"/>
      <c r="E267" s="356"/>
      <c r="F267" s="356"/>
      <c r="G267" s="356"/>
      <c r="H267" s="356"/>
      <c r="I267" s="356"/>
      <c r="J267" s="356"/>
      <c r="K267" s="356"/>
      <c r="L267" s="371"/>
      <c r="M267" s="365"/>
      <c r="N267" s="366"/>
      <c r="O267" s="366"/>
      <c r="P267" s="366"/>
      <c r="Q267" s="366"/>
      <c r="R267" s="366"/>
      <c r="S267" s="366"/>
      <c r="T267" s="366"/>
      <c r="U267" s="366"/>
      <c r="V267" s="356"/>
      <c r="W267" s="359"/>
      <c r="X267" s="243"/>
      <c r="Y267" s="218"/>
      <c r="Z267" s="218"/>
      <c r="AA267" s="218"/>
      <c r="AB267" s="218"/>
      <c r="AC267" s="218"/>
      <c r="AD267" s="218"/>
      <c r="AE267" s="218"/>
      <c r="AF267" s="243"/>
      <c r="AG267" s="243"/>
      <c r="AH267" s="243"/>
      <c r="AI267" s="243"/>
      <c r="AJ267" s="243"/>
      <c r="AK267" s="243"/>
      <c r="AL267" s="243"/>
      <c r="AM267" s="243"/>
      <c r="AN267" s="243"/>
      <c r="AO267" s="243"/>
      <c r="AP267" s="243"/>
      <c r="AQ267" s="243"/>
      <c r="AR267" s="243"/>
      <c r="AS267" s="243"/>
      <c r="AT267" s="243"/>
      <c r="AU267" s="243"/>
      <c r="AV267" s="243"/>
      <c r="AW267" s="243"/>
      <c r="AX267" s="243"/>
      <c r="AY267" s="243"/>
      <c r="AZ267" s="243"/>
      <c r="BA267" s="243"/>
      <c r="BB267" s="243"/>
      <c r="BC267" s="243"/>
      <c r="BD267" s="243"/>
      <c r="BE267" s="243"/>
      <c r="BF267" s="243"/>
      <c r="BG267" s="243"/>
      <c r="BH267" s="243"/>
      <c r="BI267" s="243"/>
      <c r="BJ267" s="243"/>
      <c r="BK267" s="243"/>
      <c r="BL267" s="243"/>
      <c r="BM267" s="243"/>
      <c r="BN267" s="243"/>
    </row>
    <row r="268" spans="1:66" s="219" customFormat="1" x14ac:dyDescent="0.25">
      <c r="A268" s="356"/>
      <c r="B268" s="356"/>
      <c r="C268" s="356"/>
      <c r="D268" s="356"/>
      <c r="E268" s="356"/>
      <c r="F268" s="356"/>
      <c r="G268" s="356"/>
      <c r="H268" s="356"/>
      <c r="I268" s="356"/>
      <c r="J268" s="356"/>
      <c r="K268" s="356"/>
      <c r="L268" s="371"/>
      <c r="M268" s="365"/>
      <c r="N268" s="366"/>
      <c r="O268" s="366"/>
      <c r="P268" s="366"/>
      <c r="Q268" s="366"/>
      <c r="R268" s="366"/>
      <c r="S268" s="366"/>
      <c r="T268" s="366"/>
      <c r="U268" s="366"/>
      <c r="V268" s="356"/>
      <c r="W268" s="359"/>
      <c r="X268" s="243"/>
      <c r="Y268" s="218"/>
      <c r="Z268" s="218"/>
      <c r="AA268" s="218"/>
      <c r="AB268" s="218"/>
      <c r="AC268" s="218"/>
      <c r="AD268" s="218"/>
      <c r="AE268" s="218"/>
      <c r="AF268" s="243"/>
      <c r="AG268" s="243"/>
      <c r="AH268" s="243"/>
      <c r="AI268" s="243"/>
      <c r="AJ268" s="243"/>
      <c r="AK268" s="243"/>
      <c r="AL268" s="243"/>
      <c r="AM268" s="243"/>
      <c r="AN268" s="243"/>
      <c r="AO268" s="243"/>
      <c r="AP268" s="243"/>
      <c r="AQ268" s="243"/>
      <c r="AR268" s="243"/>
      <c r="AS268" s="243"/>
      <c r="AT268" s="243"/>
      <c r="AU268" s="243"/>
      <c r="AV268" s="243"/>
      <c r="AW268" s="243"/>
      <c r="AX268" s="243"/>
      <c r="AY268" s="243"/>
      <c r="AZ268" s="243"/>
      <c r="BA268" s="243"/>
      <c r="BB268" s="243"/>
      <c r="BC268" s="243"/>
      <c r="BD268" s="243"/>
      <c r="BE268" s="243"/>
      <c r="BF268" s="243"/>
      <c r="BG268" s="243"/>
      <c r="BH268" s="243"/>
      <c r="BI268" s="243"/>
      <c r="BJ268" s="243"/>
      <c r="BK268" s="243"/>
      <c r="BL268" s="243"/>
      <c r="BM268" s="243"/>
      <c r="BN268" s="243"/>
    </row>
    <row r="269" spans="1:66" s="219" customFormat="1" x14ac:dyDescent="0.25">
      <c r="A269" s="356"/>
      <c r="B269" s="356"/>
      <c r="C269" s="356"/>
      <c r="D269" s="356"/>
      <c r="E269" s="356"/>
      <c r="F269" s="356"/>
      <c r="G269" s="356"/>
      <c r="H269" s="356"/>
      <c r="I269" s="356"/>
      <c r="J269" s="356"/>
      <c r="K269" s="356"/>
      <c r="L269" s="371"/>
      <c r="M269" s="365"/>
      <c r="N269" s="366"/>
      <c r="O269" s="366"/>
      <c r="P269" s="366"/>
      <c r="Q269" s="366"/>
      <c r="R269" s="366"/>
      <c r="S269" s="366"/>
      <c r="T269" s="366"/>
      <c r="U269" s="366"/>
      <c r="V269" s="356"/>
      <c r="W269" s="359"/>
      <c r="X269" s="243"/>
      <c r="Y269" s="218"/>
      <c r="Z269" s="218"/>
      <c r="AA269" s="218"/>
      <c r="AB269" s="218"/>
      <c r="AC269" s="218"/>
      <c r="AD269" s="218"/>
      <c r="AE269" s="218"/>
      <c r="AF269" s="243"/>
      <c r="AG269" s="243"/>
      <c r="AH269" s="243"/>
      <c r="AI269" s="243"/>
      <c r="AJ269" s="243"/>
      <c r="AK269" s="243"/>
      <c r="AL269" s="243"/>
      <c r="AM269" s="243"/>
      <c r="AN269" s="243"/>
      <c r="AO269" s="243"/>
      <c r="AP269" s="243"/>
      <c r="AQ269" s="243"/>
      <c r="AR269" s="243"/>
      <c r="AS269" s="243"/>
      <c r="AT269" s="243"/>
      <c r="AU269" s="243"/>
      <c r="AV269" s="243"/>
      <c r="AW269" s="243"/>
      <c r="AX269" s="243"/>
      <c r="AY269" s="243"/>
      <c r="AZ269" s="243"/>
      <c r="BA269" s="243"/>
      <c r="BB269" s="243"/>
      <c r="BC269" s="243"/>
      <c r="BD269" s="243"/>
      <c r="BE269" s="243"/>
      <c r="BF269" s="243"/>
      <c r="BG269" s="243"/>
      <c r="BH269" s="243"/>
      <c r="BI269" s="243"/>
      <c r="BJ269" s="243"/>
      <c r="BK269" s="243"/>
      <c r="BL269" s="243"/>
      <c r="BM269" s="243"/>
      <c r="BN269" s="243"/>
    </row>
    <row r="270" spans="1:66" s="219" customFormat="1" x14ac:dyDescent="0.25">
      <c r="A270" s="356"/>
      <c r="B270" s="356"/>
      <c r="C270" s="356"/>
      <c r="D270" s="356"/>
      <c r="E270" s="356"/>
      <c r="F270" s="356"/>
      <c r="G270" s="356"/>
      <c r="H270" s="356"/>
      <c r="I270" s="356"/>
      <c r="J270" s="356"/>
      <c r="K270" s="356"/>
      <c r="L270" s="371"/>
      <c r="M270" s="365"/>
      <c r="N270" s="366"/>
      <c r="O270" s="366"/>
      <c r="P270" s="366"/>
      <c r="Q270" s="366"/>
      <c r="R270" s="366"/>
      <c r="S270" s="366"/>
      <c r="T270" s="366"/>
      <c r="U270" s="366"/>
      <c r="V270" s="356"/>
      <c r="W270" s="359"/>
      <c r="X270" s="243"/>
      <c r="Y270" s="218"/>
      <c r="Z270" s="218"/>
      <c r="AA270" s="218"/>
      <c r="AB270" s="218"/>
      <c r="AC270" s="218"/>
      <c r="AD270" s="218"/>
      <c r="AE270" s="218"/>
      <c r="AF270" s="243"/>
      <c r="AG270" s="243"/>
      <c r="AH270" s="243"/>
      <c r="AI270" s="243"/>
      <c r="AJ270" s="243"/>
      <c r="AK270" s="243"/>
      <c r="AL270" s="243"/>
      <c r="AM270" s="243"/>
      <c r="AN270" s="243"/>
      <c r="AO270" s="243"/>
      <c r="AP270" s="243"/>
      <c r="AQ270" s="243"/>
      <c r="AR270" s="243"/>
      <c r="AS270" s="243"/>
      <c r="AT270" s="243"/>
      <c r="AU270" s="243"/>
      <c r="AV270" s="243"/>
      <c r="AW270" s="243"/>
      <c r="AX270" s="243"/>
      <c r="AY270" s="243"/>
      <c r="AZ270" s="243"/>
      <c r="BA270" s="243"/>
      <c r="BB270" s="243"/>
      <c r="BC270" s="243"/>
      <c r="BD270" s="243"/>
      <c r="BE270" s="243"/>
      <c r="BF270" s="243"/>
      <c r="BG270" s="243"/>
      <c r="BH270" s="243"/>
      <c r="BI270" s="243"/>
      <c r="BJ270" s="243"/>
      <c r="BK270" s="243"/>
      <c r="BL270" s="243"/>
      <c r="BM270" s="243"/>
      <c r="BN270" s="243"/>
    </row>
    <row r="271" spans="1:66" s="219" customFormat="1" x14ac:dyDescent="0.25">
      <c r="A271" s="356"/>
      <c r="B271" s="356"/>
      <c r="C271" s="356"/>
      <c r="D271" s="356"/>
      <c r="E271" s="356"/>
      <c r="F271" s="356"/>
      <c r="G271" s="356"/>
      <c r="H271" s="356"/>
      <c r="I271" s="356"/>
      <c r="J271" s="356"/>
      <c r="K271" s="356"/>
      <c r="L271" s="371"/>
      <c r="M271" s="365"/>
      <c r="N271" s="366"/>
      <c r="O271" s="366"/>
      <c r="P271" s="366"/>
      <c r="Q271" s="366"/>
      <c r="R271" s="366"/>
      <c r="S271" s="366"/>
      <c r="T271" s="366"/>
      <c r="U271" s="366"/>
      <c r="V271" s="356"/>
      <c r="W271" s="359"/>
      <c r="X271" s="243"/>
      <c r="Y271" s="218"/>
      <c r="Z271" s="218"/>
      <c r="AA271" s="218"/>
      <c r="AB271" s="218"/>
      <c r="AC271" s="218"/>
      <c r="AD271" s="218"/>
      <c r="AE271" s="218"/>
      <c r="AF271" s="243"/>
      <c r="AG271" s="243"/>
      <c r="AH271" s="243"/>
      <c r="AI271" s="243"/>
      <c r="AJ271" s="243"/>
      <c r="AK271" s="243"/>
      <c r="AL271" s="243"/>
      <c r="AM271" s="243"/>
      <c r="AN271" s="243"/>
      <c r="AO271" s="243"/>
      <c r="AP271" s="243"/>
      <c r="AQ271" s="243"/>
      <c r="AR271" s="243"/>
      <c r="AS271" s="243"/>
      <c r="AT271" s="243"/>
      <c r="AU271" s="243"/>
      <c r="AV271" s="243"/>
      <c r="AW271" s="243"/>
      <c r="AX271" s="243"/>
      <c r="AY271" s="243"/>
      <c r="AZ271" s="243"/>
      <c r="BA271" s="243"/>
      <c r="BB271" s="243"/>
      <c r="BC271" s="243"/>
      <c r="BD271" s="243"/>
      <c r="BE271" s="243"/>
      <c r="BF271" s="243"/>
      <c r="BG271" s="243"/>
      <c r="BH271" s="243"/>
      <c r="BI271" s="243"/>
      <c r="BJ271" s="243"/>
      <c r="BK271" s="243"/>
      <c r="BL271" s="243"/>
      <c r="BM271" s="243"/>
      <c r="BN271" s="243"/>
    </row>
    <row r="272" spans="1:66" s="219" customFormat="1" x14ac:dyDescent="0.25">
      <c r="A272" s="356"/>
      <c r="B272" s="356"/>
      <c r="C272" s="356"/>
      <c r="D272" s="356"/>
      <c r="E272" s="356"/>
      <c r="F272" s="356"/>
      <c r="G272" s="356"/>
      <c r="H272" s="356"/>
      <c r="I272" s="356"/>
      <c r="J272" s="356"/>
      <c r="K272" s="356"/>
      <c r="L272" s="371"/>
      <c r="M272" s="365"/>
      <c r="N272" s="366"/>
      <c r="O272" s="366"/>
      <c r="P272" s="366"/>
      <c r="Q272" s="366"/>
      <c r="R272" s="366"/>
      <c r="S272" s="366"/>
      <c r="T272" s="366"/>
      <c r="U272" s="366"/>
      <c r="V272" s="356"/>
      <c r="W272" s="359"/>
      <c r="X272" s="243"/>
      <c r="Y272" s="218"/>
      <c r="Z272" s="218"/>
      <c r="AA272" s="218"/>
      <c r="AB272" s="218"/>
      <c r="AC272" s="218"/>
      <c r="AD272" s="218"/>
      <c r="AE272" s="218"/>
      <c r="AF272" s="243"/>
      <c r="AG272" s="243"/>
      <c r="AH272" s="243"/>
      <c r="AI272" s="243"/>
      <c r="AJ272" s="243"/>
      <c r="AK272" s="243"/>
      <c r="AL272" s="243"/>
      <c r="AM272" s="243"/>
      <c r="AN272" s="243"/>
      <c r="AO272" s="243"/>
      <c r="AP272" s="243"/>
      <c r="AQ272" s="243"/>
      <c r="AR272" s="243"/>
      <c r="AS272" s="243"/>
      <c r="AT272" s="243"/>
      <c r="AU272" s="243"/>
      <c r="AV272" s="243"/>
      <c r="AW272" s="243"/>
      <c r="AX272" s="243"/>
      <c r="AY272" s="243"/>
      <c r="AZ272" s="243"/>
      <c r="BA272" s="243"/>
      <c r="BB272" s="243"/>
      <c r="BC272" s="243"/>
      <c r="BD272" s="243"/>
      <c r="BE272" s="243"/>
      <c r="BF272" s="243"/>
      <c r="BG272" s="243"/>
      <c r="BH272" s="243"/>
      <c r="BI272" s="243"/>
      <c r="BJ272" s="243"/>
      <c r="BK272" s="243"/>
      <c r="BL272" s="243"/>
      <c r="BM272" s="243"/>
      <c r="BN272" s="243"/>
    </row>
    <row r="273" spans="1:66" s="219" customFormat="1" x14ac:dyDescent="0.25">
      <c r="A273" s="356"/>
      <c r="B273" s="356"/>
      <c r="C273" s="356"/>
      <c r="D273" s="356"/>
      <c r="E273" s="356"/>
      <c r="F273" s="356"/>
      <c r="G273" s="356"/>
      <c r="H273" s="356"/>
      <c r="I273" s="356"/>
      <c r="J273" s="356"/>
      <c r="K273" s="356"/>
      <c r="L273" s="371"/>
      <c r="M273" s="365"/>
      <c r="N273" s="366"/>
      <c r="O273" s="366"/>
      <c r="P273" s="366"/>
      <c r="Q273" s="366"/>
      <c r="R273" s="366"/>
      <c r="S273" s="366"/>
      <c r="T273" s="366"/>
      <c r="U273" s="366"/>
      <c r="V273" s="356"/>
      <c r="W273" s="359"/>
      <c r="X273" s="243"/>
      <c r="Y273" s="218"/>
      <c r="Z273" s="218"/>
      <c r="AA273" s="218"/>
      <c r="AB273" s="218"/>
      <c r="AC273" s="218"/>
      <c r="AD273" s="218"/>
      <c r="AE273" s="218"/>
      <c r="AF273" s="243"/>
      <c r="AG273" s="243"/>
      <c r="AH273" s="243"/>
      <c r="AI273" s="243"/>
      <c r="AJ273" s="243"/>
      <c r="AK273" s="243"/>
      <c r="AL273" s="243"/>
      <c r="AM273" s="243"/>
      <c r="AN273" s="243"/>
      <c r="AO273" s="243"/>
      <c r="AP273" s="243"/>
      <c r="AQ273" s="243"/>
      <c r="AR273" s="243"/>
      <c r="AS273" s="243"/>
      <c r="AT273" s="243"/>
      <c r="AU273" s="243"/>
      <c r="AV273" s="243"/>
      <c r="AW273" s="243"/>
      <c r="AX273" s="243"/>
      <c r="AY273" s="243"/>
      <c r="AZ273" s="243"/>
      <c r="BA273" s="243"/>
      <c r="BB273" s="243"/>
      <c r="BC273" s="243"/>
      <c r="BD273" s="243"/>
      <c r="BE273" s="243"/>
      <c r="BF273" s="243"/>
      <c r="BG273" s="243"/>
      <c r="BH273" s="243"/>
      <c r="BI273" s="243"/>
      <c r="BJ273" s="243"/>
      <c r="BK273" s="243"/>
      <c r="BL273" s="243"/>
      <c r="BM273" s="243"/>
      <c r="BN273" s="243"/>
    </row>
    <row r="274" spans="1:66" s="219" customFormat="1" x14ac:dyDescent="0.25">
      <c r="A274" s="356"/>
      <c r="B274" s="356"/>
      <c r="C274" s="356"/>
      <c r="D274" s="356"/>
      <c r="E274" s="356"/>
      <c r="F274" s="356"/>
      <c r="G274" s="356"/>
      <c r="H274" s="356"/>
      <c r="I274" s="356"/>
      <c r="J274" s="356"/>
      <c r="K274" s="356"/>
      <c r="L274" s="371"/>
      <c r="M274" s="365"/>
      <c r="N274" s="366"/>
      <c r="O274" s="366"/>
      <c r="P274" s="366"/>
      <c r="Q274" s="366"/>
      <c r="R274" s="366"/>
      <c r="S274" s="366"/>
      <c r="T274" s="366"/>
      <c r="U274" s="366"/>
      <c r="V274" s="356"/>
      <c r="W274" s="359"/>
      <c r="X274" s="243"/>
      <c r="Y274" s="218"/>
      <c r="Z274" s="218"/>
      <c r="AA274" s="218"/>
      <c r="AB274" s="218"/>
      <c r="AC274" s="218"/>
      <c r="AD274" s="218"/>
      <c r="AE274" s="218"/>
      <c r="AF274" s="243"/>
      <c r="AG274" s="243"/>
      <c r="AH274" s="243"/>
      <c r="AI274" s="243"/>
      <c r="AJ274" s="243"/>
      <c r="AK274" s="243"/>
      <c r="AL274" s="243"/>
      <c r="AM274" s="243"/>
      <c r="AN274" s="243"/>
      <c r="AO274" s="243"/>
      <c r="AP274" s="243"/>
      <c r="AQ274" s="243"/>
      <c r="AR274" s="243"/>
      <c r="AS274" s="243"/>
      <c r="AT274" s="243"/>
      <c r="AU274" s="243"/>
      <c r="AV274" s="243"/>
      <c r="AW274" s="243"/>
      <c r="AX274" s="243"/>
      <c r="AY274" s="243"/>
      <c r="AZ274" s="243"/>
      <c r="BA274" s="243"/>
      <c r="BB274" s="243"/>
      <c r="BC274" s="243"/>
      <c r="BD274" s="243"/>
      <c r="BE274" s="243"/>
      <c r="BF274" s="243"/>
      <c r="BG274" s="243"/>
      <c r="BH274" s="243"/>
      <c r="BI274" s="243"/>
      <c r="BJ274" s="243"/>
      <c r="BK274" s="243"/>
      <c r="BL274" s="243"/>
      <c r="BM274" s="243"/>
      <c r="BN274" s="243"/>
    </row>
    <row r="275" spans="1:66" s="219" customFormat="1" x14ac:dyDescent="0.25">
      <c r="A275" s="356"/>
      <c r="B275" s="356"/>
      <c r="C275" s="356"/>
      <c r="D275" s="356"/>
      <c r="E275" s="356"/>
      <c r="F275" s="356"/>
      <c r="G275" s="356"/>
      <c r="H275" s="356"/>
      <c r="I275" s="356"/>
      <c r="J275" s="356"/>
      <c r="K275" s="356"/>
      <c r="L275" s="371"/>
      <c r="M275" s="365"/>
      <c r="N275" s="366"/>
      <c r="O275" s="366"/>
      <c r="P275" s="366"/>
      <c r="Q275" s="366"/>
      <c r="R275" s="366"/>
      <c r="S275" s="366"/>
      <c r="T275" s="366"/>
      <c r="U275" s="366"/>
      <c r="V275" s="356"/>
      <c r="W275" s="359"/>
      <c r="X275" s="243"/>
      <c r="Y275" s="218"/>
      <c r="Z275" s="218"/>
      <c r="AA275" s="218"/>
      <c r="AB275" s="218"/>
      <c r="AC275" s="218"/>
      <c r="AD275" s="218"/>
      <c r="AE275" s="218"/>
      <c r="AF275" s="243"/>
      <c r="AG275" s="243"/>
      <c r="AH275" s="243"/>
      <c r="AI275" s="243"/>
      <c r="AJ275" s="243"/>
      <c r="AK275" s="243"/>
      <c r="AL275" s="243"/>
      <c r="AM275" s="243"/>
      <c r="AN275" s="243"/>
      <c r="AO275" s="243"/>
      <c r="AP275" s="243"/>
      <c r="AQ275" s="243"/>
      <c r="AR275" s="243"/>
      <c r="AS275" s="243"/>
      <c r="AT275" s="243"/>
      <c r="AU275" s="243"/>
      <c r="AV275" s="243"/>
      <c r="AW275" s="243"/>
      <c r="AX275" s="243"/>
      <c r="AY275" s="243"/>
      <c r="AZ275" s="243"/>
      <c r="BA275" s="243"/>
      <c r="BB275" s="243"/>
      <c r="BC275" s="243"/>
      <c r="BD275" s="243"/>
      <c r="BE275" s="243"/>
      <c r="BF275" s="243"/>
      <c r="BG275" s="243"/>
      <c r="BH275" s="243"/>
      <c r="BI275" s="243"/>
      <c r="BJ275" s="243"/>
      <c r="BK275" s="243"/>
      <c r="BL275" s="243"/>
      <c r="BM275" s="243"/>
      <c r="BN275" s="243"/>
    </row>
    <row r="276" spans="1:66" s="219" customFormat="1" x14ac:dyDescent="0.25">
      <c r="A276" s="356"/>
      <c r="B276" s="356"/>
      <c r="C276" s="356"/>
      <c r="D276" s="356"/>
      <c r="E276" s="356"/>
      <c r="F276" s="356"/>
      <c r="G276" s="356"/>
      <c r="H276" s="356"/>
      <c r="I276" s="356"/>
      <c r="J276" s="356"/>
      <c r="K276" s="356"/>
      <c r="L276" s="371"/>
      <c r="M276" s="365"/>
      <c r="N276" s="366"/>
      <c r="O276" s="366"/>
      <c r="P276" s="366"/>
      <c r="Q276" s="366"/>
      <c r="R276" s="366"/>
      <c r="S276" s="366"/>
      <c r="T276" s="366"/>
      <c r="U276" s="366"/>
      <c r="V276" s="356"/>
      <c r="W276" s="359"/>
      <c r="X276" s="243"/>
      <c r="Y276" s="218"/>
      <c r="Z276" s="218"/>
      <c r="AA276" s="218"/>
      <c r="AB276" s="218"/>
      <c r="AC276" s="218"/>
      <c r="AD276" s="218"/>
      <c r="AE276" s="218"/>
      <c r="AF276" s="243"/>
      <c r="AG276" s="243"/>
      <c r="AH276" s="243"/>
      <c r="AI276" s="243"/>
      <c r="AJ276" s="243"/>
      <c r="AK276" s="243"/>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3"/>
      <c r="BK276" s="243"/>
      <c r="BL276" s="243"/>
      <c r="BM276" s="243"/>
      <c r="BN276" s="243"/>
    </row>
    <row r="277" spans="1:66" s="219" customFormat="1" x14ac:dyDescent="0.25">
      <c r="A277" s="356"/>
      <c r="B277" s="356"/>
      <c r="C277" s="356"/>
      <c r="D277" s="356"/>
      <c r="E277" s="356"/>
      <c r="F277" s="356"/>
      <c r="G277" s="356"/>
      <c r="H277" s="356"/>
      <c r="I277" s="356"/>
      <c r="J277" s="356"/>
      <c r="K277" s="356"/>
      <c r="L277" s="371"/>
      <c r="M277" s="365"/>
      <c r="N277" s="366"/>
      <c r="O277" s="366"/>
      <c r="P277" s="366"/>
      <c r="Q277" s="366"/>
      <c r="R277" s="366"/>
      <c r="S277" s="366"/>
      <c r="T277" s="366"/>
      <c r="U277" s="366"/>
      <c r="V277" s="356"/>
      <c r="W277" s="359"/>
      <c r="X277" s="243"/>
      <c r="Y277" s="218"/>
      <c r="Z277" s="218"/>
      <c r="AA277" s="218"/>
      <c r="AB277" s="218"/>
      <c r="AC277" s="218"/>
      <c r="AD277" s="218"/>
      <c r="AE277" s="218"/>
      <c r="AF277" s="243"/>
      <c r="AG277" s="243"/>
      <c r="AH277" s="243"/>
      <c r="AI277" s="243"/>
      <c r="AJ277" s="243"/>
      <c r="AK277" s="243"/>
      <c r="AL277" s="243"/>
      <c r="AM277" s="243"/>
      <c r="AN277" s="243"/>
      <c r="AO277" s="243"/>
      <c r="AP277" s="243"/>
      <c r="AQ277" s="243"/>
      <c r="AR277" s="243"/>
      <c r="AS277" s="243"/>
      <c r="AT277" s="243"/>
      <c r="AU277" s="243"/>
      <c r="AV277" s="243"/>
      <c r="AW277" s="243"/>
      <c r="AX277" s="243"/>
      <c r="AY277" s="243"/>
      <c r="AZ277" s="243"/>
      <c r="BA277" s="243"/>
      <c r="BB277" s="243"/>
      <c r="BC277" s="243"/>
      <c r="BD277" s="243"/>
      <c r="BE277" s="243"/>
      <c r="BF277" s="243"/>
      <c r="BG277" s="243"/>
      <c r="BH277" s="243"/>
      <c r="BI277" s="243"/>
      <c r="BJ277" s="243"/>
      <c r="BK277" s="243"/>
      <c r="BL277" s="243"/>
      <c r="BM277" s="243"/>
      <c r="BN277" s="243"/>
    </row>
    <row r="278" spans="1:66" s="219" customFormat="1" x14ac:dyDescent="0.25">
      <c r="A278" s="356"/>
      <c r="B278" s="356"/>
      <c r="C278" s="356"/>
      <c r="D278" s="356"/>
      <c r="E278" s="356"/>
      <c r="F278" s="356"/>
      <c r="G278" s="356"/>
      <c r="H278" s="356"/>
      <c r="I278" s="356"/>
      <c r="J278" s="356"/>
      <c r="K278" s="356"/>
      <c r="L278" s="371"/>
      <c r="M278" s="365"/>
      <c r="N278" s="366"/>
      <c r="O278" s="366"/>
      <c r="P278" s="366"/>
      <c r="Q278" s="366"/>
      <c r="R278" s="366"/>
      <c r="S278" s="366"/>
      <c r="T278" s="366"/>
      <c r="U278" s="366"/>
      <c r="V278" s="356"/>
      <c r="W278" s="359"/>
      <c r="X278" s="243"/>
      <c r="Y278" s="218"/>
      <c r="Z278" s="218"/>
      <c r="AA278" s="218"/>
      <c r="AB278" s="218"/>
      <c r="AC278" s="218"/>
      <c r="AD278" s="218"/>
      <c r="AE278" s="218"/>
      <c r="AF278" s="243"/>
      <c r="AG278" s="243"/>
      <c r="AH278" s="243"/>
      <c r="AI278" s="243"/>
      <c r="AJ278" s="243"/>
      <c r="AK278" s="243"/>
      <c r="AL278" s="243"/>
      <c r="AM278" s="243"/>
      <c r="AN278" s="243"/>
      <c r="AO278" s="243"/>
      <c r="AP278" s="243"/>
      <c r="AQ278" s="243"/>
      <c r="AR278" s="243"/>
      <c r="AS278" s="243"/>
      <c r="AT278" s="243"/>
      <c r="AU278" s="243"/>
      <c r="AV278" s="243"/>
      <c r="AW278" s="243"/>
      <c r="AX278" s="243"/>
      <c r="AY278" s="243"/>
      <c r="AZ278" s="243"/>
      <c r="BA278" s="243"/>
      <c r="BB278" s="243"/>
      <c r="BC278" s="243"/>
      <c r="BD278" s="243"/>
      <c r="BE278" s="243"/>
      <c r="BF278" s="243"/>
      <c r="BG278" s="243"/>
      <c r="BH278" s="243"/>
      <c r="BI278" s="243"/>
      <c r="BJ278" s="243"/>
      <c r="BK278" s="243"/>
      <c r="BL278" s="243"/>
      <c r="BM278" s="243"/>
      <c r="BN278" s="243"/>
    </row>
    <row r="279" spans="1:66" s="219" customFormat="1" x14ac:dyDescent="0.25">
      <c r="A279" s="356"/>
      <c r="B279" s="356"/>
      <c r="C279" s="356"/>
      <c r="D279" s="356"/>
      <c r="E279" s="356"/>
      <c r="F279" s="356"/>
      <c r="G279" s="356"/>
      <c r="H279" s="356"/>
      <c r="I279" s="356"/>
      <c r="J279" s="356"/>
      <c r="K279" s="356"/>
      <c r="L279" s="371"/>
      <c r="M279" s="365"/>
      <c r="N279" s="366"/>
      <c r="O279" s="366"/>
      <c r="P279" s="366"/>
      <c r="Q279" s="366"/>
      <c r="R279" s="366"/>
      <c r="S279" s="366"/>
      <c r="T279" s="366"/>
      <c r="U279" s="366"/>
      <c r="V279" s="356"/>
      <c r="W279" s="359"/>
      <c r="X279" s="243"/>
      <c r="Y279" s="218"/>
      <c r="Z279" s="218"/>
      <c r="AA279" s="218"/>
      <c r="AB279" s="218"/>
      <c r="AC279" s="218"/>
      <c r="AD279" s="218"/>
      <c r="AE279" s="218"/>
      <c r="AF279" s="243"/>
      <c r="AG279" s="243"/>
      <c r="AH279" s="243"/>
      <c r="AI279" s="243"/>
      <c r="AJ279" s="243"/>
      <c r="AK279" s="243"/>
      <c r="AL279" s="243"/>
      <c r="AM279" s="243"/>
      <c r="AN279" s="243"/>
      <c r="AO279" s="243"/>
      <c r="AP279" s="243"/>
      <c r="AQ279" s="243"/>
      <c r="AR279" s="243"/>
      <c r="AS279" s="243"/>
      <c r="AT279" s="243"/>
      <c r="AU279" s="243"/>
      <c r="AV279" s="243"/>
      <c r="AW279" s="243"/>
      <c r="AX279" s="243"/>
      <c r="AY279" s="243"/>
      <c r="AZ279" s="243"/>
      <c r="BA279" s="243"/>
      <c r="BB279" s="243"/>
      <c r="BC279" s="243"/>
      <c r="BD279" s="243"/>
      <c r="BE279" s="243"/>
      <c r="BF279" s="243"/>
      <c r="BG279" s="243"/>
      <c r="BH279" s="243"/>
      <c r="BI279" s="243"/>
      <c r="BJ279" s="243"/>
      <c r="BK279" s="243"/>
      <c r="BL279" s="243"/>
      <c r="BM279" s="243"/>
      <c r="BN279" s="243"/>
    </row>
    <row r="280" spans="1:66" s="219" customFormat="1" x14ac:dyDescent="0.25">
      <c r="A280" s="356"/>
      <c r="B280" s="356"/>
      <c r="C280" s="356"/>
      <c r="D280" s="356"/>
      <c r="E280" s="356"/>
      <c r="F280" s="356"/>
      <c r="G280" s="356"/>
      <c r="H280" s="356"/>
      <c r="I280" s="356"/>
      <c r="J280" s="356"/>
      <c r="K280" s="356"/>
      <c r="L280" s="371"/>
      <c r="M280" s="365"/>
      <c r="N280" s="366"/>
      <c r="O280" s="366"/>
      <c r="P280" s="366"/>
      <c r="Q280" s="366"/>
      <c r="R280" s="366"/>
      <c r="S280" s="366"/>
      <c r="T280" s="366"/>
      <c r="U280" s="366"/>
      <c r="V280" s="356"/>
      <c r="W280" s="359"/>
      <c r="X280" s="243"/>
      <c r="Y280" s="218"/>
      <c r="Z280" s="218"/>
      <c r="AA280" s="218"/>
      <c r="AB280" s="218"/>
      <c r="AC280" s="218"/>
      <c r="AD280" s="218"/>
      <c r="AE280" s="218"/>
      <c r="AF280" s="243"/>
      <c r="AG280" s="243"/>
      <c r="AH280" s="243"/>
      <c r="AI280" s="243"/>
      <c r="AJ280" s="243"/>
      <c r="AK280" s="243"/>
      <c r="AL280" s="243"/>
      <c r="AM280" s="243"/>
      <c r="AN280" s="243"/>
      <c r="AO280" s="243"/>
      <c r="AP280" s="243"/>
      <c r="AQ280" s="243"/>
      <c r="AR280" s="243"/>
      <c r="AS280" s="243"/>
      <c r="AT280" s="243"/>
      <c r="AU280" s="243"/>
      <c r="AV280" s="243"/>
      <c r="AW280" s="243"/>
      <c r="AX280" s="243"/>
      <c r="AY280" s="243"/>
      <c r="AZ280" s="243"/>
      <c r="BA280" s="243"/>
      <c r="BB280" s="243"/>
      <c r="BC280" s="243"/>
      <c r="BD280" s="243"/>
      <c r="BE280" s="243"/>
      <c r="BF280" s="243"/>
      <c r="BG280" s="243"/>
      <c r="BH280" s="243"/>
      <c r="BI280" s="243"/>
      <c r="BJ280" s="243"/>
      <c r="BK280" s="243"/>
      <c r="BL280" s="243"/>
      <c r="BM280" s="243"/>
      <c r="BN280" s="243"/>
    </row>
    <row r="281" spans="1:66" s="219" customFormat="1" x14ac:dyDescent="0.25">
      <c r="A281" s="356"/>
      <c r="B281" s="356"/>
      <c r="C281" s="356"/>
      <c r="D281" s="356"/>
      <c r="E281" s="356"/>
      <c r="F281" s="356"/>
      <c r="G281" s="356"/>
      <c r="H281" s="356"/>
      <c r="I281" s="356"/>
      <c r="J281" s="356"/>
      <c r="K281" s="356"/>
      <c r="L281" s="371"/>
      <c r="M281" s="365"/>
      <c r="N281" s="366"/>
      <c r="O281" s="366"/>
      <c r="P281" s="366"/>
      <c r="Q281" s="366"/>
      <c r="R281" s="366"/>
      <c r="S281" s="366"/>
      <c r="T281" s="366"/>
      <c r="U281" s="366"/>
      <c r="V281" s="356"/>
      <c r="W281" s="359"/>
      <c r="X281" s="243"/>
      <c r="Y281" s="218"/>
      <c r="Z281" s="218"/>
      <c r="AA281" s="218"/>
      <c r="AB281" s="218"/>
      <c r="AC281" s="218"/>
      <c r="AD281" s="218"/>
      <c r="AE281" s="218"/>
      <c r="AF281" s="243"/>
      <c r="AG281" s="243"/>
      <c r="AH281" s="243"/>
      <c r="AI281" s="243"/>
      <c r="AJ281" s="243"/>
      <c r="AK281" s="243"/>
      <c r="AL281" s="243"/>
      <c r="AM281" s="243"/>
      <c r="AN281" s="243"/>
      <c r="AO281" s="243"/>
      <c r="AP281" s="243"/>
      <c r="AQ281" s="243"/>
      <c r="AR281" s="243"/>
      <c r="AS281" s="243"/>
      <c r="AT281" s="243"/>
      <c r="AU281" s="243"/>
      <c r="AV281" s="243"/>
      <c r="AW281" s="243"/>
      <c r="AX281" s="243"/>
      <c r="AY281" s="243"/>
      <c r="AZ281" s="243"/>
      <c r="BA281" s="243"/>
      <c r="BB281" s="243"/>
      <c r="BC281" s="243"/>
      <c r="BD281" s="243"/>
      <c r="BE281" s="243"/>
      <c r="BF281" s="243"/>
      <c r="BG281" s="243"/>
      <c r="BH281" s="243"/>
      <c r="BI281" s="243"/>
      <c r="BJ281" s="243"/>
      <c r="BK281" s="243"/>
      <c r="BL281" s="243"/>
      <c r="BM281" s="243"/>
      <c r="BN281" s="243"/>
    </row>
    <row r="282" spans="1:66" s="219" customFormat="1" x14ac:dyDescent="0.25">
      <c r="A282" s="356"/>
      <c r="B282" s="356"/>
      <c r="C282" s="356"/>
      <c r="D282" s="356"/>
      <c r="E282" s="356"/>
      <c r="F282" s="356"/>
      <c r="G282" s="356"/>
      <c r="H282" s="356"/>
      <c r="I282" s="356"/>
      <c r="J282" s="356"/>
      <c r="K282" s="356"/>
      <c r="L282" s="371"/>
      <c r="M282" s="365"/>
      <c r="N282" s="366"/>
      <c r="O282" s="366"/>
      <c r="P282" s="366"/>
      <c r="Q282" s="366"/>
      <c r="R282" s="366"/>
      <c r="S282" s="366"/>
      <c r="T282" s="366"/>
      <c r="U282" s="366"/>
      <c r="V282" s="356"/>
      <c r="W282" s="359"/>
      <c r="X282" s="243"/>
      <c r="Y282" s="218"/>
      <c r="Z282" s="218"/>
      <c r="AA282" s="218"/>
      <c r="AB282" s="218"/>
      <c r="AC282" s="218"/>
      <c r="AD282" s="218"/>
      <c r="AE282" s="218"/>
      <c r="AF282" s="243"/>
      <c r="AG282" s="243"/>
      <c r="AH282" s="243"/>
      <c r="AI282" s="243"/>
      <c r="AJ282" s="243"/>
      <c r="AK282" s="243"/>
      <c r="AL282" s="243"/>
      <c r="AM282" s="243"/>
      <c r="AN282" s="243"/>
      <c r="AO282" s="243"/>
      <c r="AP282" s="243"/>
      <c r="AQ282" s="243"/>
      <c r="AR282" s="243"/>
      <c r="AS282" s="243"/>
      <c r="AT282" s="243"/>
      <c r="AU282" s="243"/>
      <c r="AV282" s="243"/>
      <c r="AW282" s="243"/>
      <c r="AX282" s="243"/>
      <c r="AY282" s="243"/>
      <c r="AZ282" s="243"/>
      <c r="BA282" s="243"/>
      <c r="BB282" s="243"/>
      <c r="BC282" s="243"/>
      <c r="BD282" s="243"/>
      <c r="BE282" s="243"/>
      <c r="BF282" s="243"/>
      <c r="BG282" s="243"/>
      <c r="BH282" s="243"/>
      <c r="BI282" s="243"/>
      <c r="BJ282" s="243"/>
      <c r="BK282" s="243"/>
      <c r="BL282" s="243"/>
      <c r="BM282" s="243"/>
      <c r="BN282" s="243"/>
    </row>
    <row r="283" spans="1:66" s="219" customFormat="1" x14ac:dyDescent="0.25">
      <c r="A283" s="356"/>
      <c r="B283" s="356"/>
      <c r="C283" s="356"/>
      <c r="D283" s="356"/>
      <c r="E283" s="356"/>
      <c r="F283" s="356"/>
      <c r="G283" s="356"/>
      <c r="H283" s="356"/>
      <c r="I283" s="356"/>
      <c r="J283" s="356"/>
      <c r="K283" s="356"/>
      <c r="L283" s="371"/>
      <c r="M283" s="365"/>
      <c r="N283" s="366"/>
      <c r="O283" s="366"/>
      <c r="P283" s="366"/>
      <c r="Q283" s="366"/>
      <c r="R283" s="366"/>
      <c r="S283" s="366"/>
      <c r="T283" s="366"/>
      <c r="U283" s="366"/>
      <c r="V283" s="356"/>
      <c r="W283" s="359"/>
      <c r="X283" s="243"/>
      <c r="Y283" s="218"/>
      <c r="Z283" s="218"/>
      <c r="AA283" s="218"/>
      <c r="AB283" s="218"/>
      <c r="AC283" s="218"/>
      <c r="AD283" s="218"/>
      <c r="AE283" s="218"/>
      <c r="AF283" s="243"/>
      <c r="AG283" s="243"/>
      <c r="AH283" s="243"/>
      <c r="AI283" s="243"/>
      <c r="AJ283" s="243"/>
      <c r="AK283" s="243"/>
      <c r="AL283" s="243"/>
      <c r="AM283" s="243"/>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row>
    <row r="284" spans="1:66" s="219" customFormat="1" x14ac:dyDescent="0.25">
      <c r="A284" s="356"/>
      <c r="B284" s="356"/>
      <c r="C284" s="356"/>
      <c r="D284" s="356"/>
      <c r="E284" s="356"/>
      <c r="F284" s="356"/>
      <c r="G284" s="356"/>
      <c r="H284" s="356"/>
      <c r="I284" s="356"/>
      <c r="J284" s="356"/>
      <c r="K284" s="356"/>
      <c r="L284" s="371"/>
      <c r="M284" s="365"/>
      <c r="N284" s="366"/>
      <c r="O284" s="366"/>
      <c r="P284" s="366"/>
      <c r="Q284" s="366"/>
      <c r="R284" s="366"/>
      <c r="S284" s="366"/>
      <c r="T284" s="366"/>
      <c r="U284" s="366"/>
      <c r="V284" s="356"/>
      <c r="W284" s="359"/>
      <c r="X284" s="243"/>
      <c r="Y284" s="218"/>
      <c r="Z284" s="218"/>
      <c r="AA284" s="218"/>
      <c r="AB284" s="218"/>
      <c r="AC284" s="218"/>
      <c r="AD284" s="218"/>
      <c r="AE284" s="218"/>
      <c r="AF284" s="243"/>
      <c r="AG284" s="243"/>
      <c r="AH284" s="243"/>
      <c r="AI284" s="243"/>
      <c r="AJ284" s="243"/>
      <c r="AK284" s="243"/>
      <c r="AL284" s="243"/>
      <c r="AM284" s="243"/>
      <c r="AN284" s="243"/>
      <c r="AO284" s="243"/>
      <c r="AP284" s="243"/>
      <c r="AQ284" s="243"/>
      <c r="AR284" s="243"/>
      <c r="AS284" s="243"/>
      <c r="AT284" s="243"/>
      <c r="AU284" s="243"/>
      <c r="AV284" s="243"/>
      <c r="AW284" s="243"/>
      <c r="AX284" s="243"/>
      <c r="AY284" s="243"/>
      <c r="AZ284" s="243"/>
      <c r="BA284" s="243"/>
      <c r="BB284" s="243"/>
      <c r="BC284" s="243"/>
      <c r="BD284" s="243"/>
      <c r="BE284" s="243"/>
      <c r="BF284" s="243"/>
      <c r="BG284" s="243"/>
      <c r="BH284" s="243"/>
      <c r="BI284" s="243"/>
      <c r="BJ284" s="243"/>
      <c r="BK284" s="243"/>
      <c r="BL284" s="243"/>
      <c r="BM284" s="243"/>
      <c r="BN284" s="243"/>
    </row>
    <row r="285" spans="1:66" s="219" customFormat="1" x14ac:dyDescent="0.25">
      <c r="A285" s="356"/>
      <c r="B285" s="356"/>
      <c r="C285" s="356"/>
      <c r="D285" s="356"/>
      <c r="E285" s="356"/>
      <c r="F285" s="356"/>
      <c r="G285" s="356"/>
      <c r="H285" s="356"/>
      <c r="I285" s="356"/>
      <c r="J285" s="356"/>
      <c r="K285" s="356"/>
      <c r="L285" s="371"/>
      <c r="M285" s="365"/>
      <c r="N285" s="366"/>
      <c r="O285" s="366"/>
      <c r="P285" s="366"/>
      <c r="Q285" s="366"/>
      <c r="R285" s="366"/>
      <c r="S285" s="366"/>
      <c r="T285" s="366"/>
      <c r="U285" s="366"/>
      <c r="V285" s="356"/>
      <c r="W285" s="359"/>
      <c r="X285" s="243"/>
      <c r="Y285" s="218"/>
      <c r="Z285" s="218"/>
      <c r="AA285" s="218"/>
      <c r="AB285" s="218"/>
      <c r="AC285" s="218"/>
      <c r="AD285" s="218"/>
      <c r="AE285" s="218"/>
      <c r="AF285" s="243"/>
      <c r="AG285" s="243"/>
      <c r="AH285" s="243"/>
      <c r="AI285" s="243"/>
      <c r="AJ285" s="243"/>
      <c r="AK285" s="243"/>
      <c r="AL285" s="243"/>
      <c r="AM285" s="243"/>
      <c r="AN285" s="243"/>
      <c r="AO285" s="243"/>
      <c r="AP285" s="243"/>
      <c r="AQ285" s="243"/>
      <c r="AR285" s="243"/>
      <c r="AS285" s="243"/>
      <c r="AT285" s="243"/>
      <c r="AU285" s="243"/>
      <c r="AV285" s="243"/>
      <c r="AW285" s="243"/>
      <c r="AX285" s="243"/>
      <c r="AY285" s="243"/>
      <c r="AZ285" s="243"/>
      <c r="BA285" s="243"/>
      <c r="BB285" s="243"/>
      <c r="BC285" s="243"/>
      <c r="BD285" s="243"/>
      <c r="BE285" s="243"/>
      <c r="BF285" s="243"/>
      <c r="BG285" s="243"/>
      <c r="BH285" s="243"/>
      <c r="BI285" s="243"/>
      <c r="BJ285" s="243"/>
      <c r="BK285" s="243"/>
      <c r="BL285" s="243"/>
      <c r="BM285" s="243"/>
      <c r="BN285" s="243"/>
    </row>
    <row r="286" spans="1:66" s="219" customFormat="1" x14ac:dyDescent="0.25">
      <c r="A286" s="356"/>
      <c r="B286" s="356"/>
      <c r="C286" s="356"/>
      <c r="D286" s="356"/>
      <c r="E286" s="356"/>
      <c r="F286" s="356"/>
      <c r="G286" s="356"/>
      <c r="H286" s="356"/>
      <c r="I286" s="356"/>
      <c r="J286" s="356"/>
      <c r="K286" s="356"/>
      <c r="L286" s="371"/>
      <c r="M286" s="365"/>
      <c r="N286" s="366"/>
      <c r="O286" s="366"/>
      <c r="P286" s="366"/>
      <c r="Q286" s="366"/>
      <c r="R286" s="366"/>
      <c r="S286" s="366"/>
      <c r="T286" s="366"/>
      <c r="U286" s="366"/>
      <c r="V286" s="356"/>
      <c r="W286" s="359"/>
      <c r="X286" s="243"/>
      <c r="Y286" s="218"/>
      <c r="Z286" s="218"/>
      <c r="AA286" s="218"/>
      <c r="AB286" s="218"/>
      <c r="AC286" s="218"/>
      <c r="AD286" s="218"/>
      <c r="AE286" s="218"/>
      <c r="AF286" s="243"/>
      <c r="AG286" s="243"/>
      <c r="AH286" s="243"/>
      <c r="AI286" s="243"/>
      <c r="AJ286" s="243"/>
      <c r="AK286" s="243"/>
      <c r="AL286" s="243"/>
      <c r="AM286" s="243"/>
      <c r="AN286" s="243"/>
      <c r="AO286" s="243"/>
      <c r="AP286" s="243"/>
      <c r="AQ286" s="243"/>
      <c r="AR286" s="243"/>
      <c r="AS286" s="243"/>
      <c r="AT286" s="243"/>
      <c r="AU286" s="243"/>
      <c r="AV286" s="243"/>
      <c r="AW286" s="243"/>
      <c r="AX286" s="243"/>
      <c r="AY286" s="243"/>
      <c r="AZ286" s="243"/>
      <c r="BA286" s="243"/>
      <c r="BB286" s="243"/>
      <c r="BC286" s="243"/>
      <c r="BD286" s="243"/>
      <c r="BE286" s="243"/>
      <c r="BF286" s="243"/>
      <c r="BG286" s="243"/>
      <c r="BH286" s="243"/>
      <c r="BI286" s="243"/>
      <c r="BJ286" s="243"/>
      <c r="BK286" s="243"/>
      <c r="BL286" s="243"/>
      <c r="BM286" s="243"/>
      <c r="BN286" s="243"/>
    </row>
    <row r="287" spans="1:66" s="219" customFormat="1" x14ac:dyDescent="0.25">
      <c r="A287" s="356"/>
      <c r="B287" s="356"/>
      <c r="C287" s="356"/>
      <c r="D287" s="356"/>
      <c r="E287" s="356"/>
      <c r="F287" s="356"/>
      <c r="G287" s="356"/>
      <c r="H287" s="356"/>
      <c r="I287" s="356"/>
      <c r="J287" s="356"/>
      <c r="K287" s="356"/>
      <c r="L287" s="371"/>
      <c r="M287" s="365"/>
      <c r="N287" s="366"/>
      <c r="O287" s="366"/>
      <c r="P287" s="366"/>
      <c r="Q287" s="366"/>
      <c r="R287" s="366"/>
      <c r="S287" s="366"/>
      <c r="T287" s="366"/>
      <c r="U287" s="366"/>
      <c r="V287" s="356"/>
      <c r="W287" s="359"/>
      <c r="X287" s="243"/>
      <c r="Y287" s="218"/>
      <c r="Z287" s="218"/>
      <c r="AA287" s="218"/>
      <c r="AB287" s="218"/>
      <c r="AC287" s="218"/>
      <c r="AD287" s="218"/>
      <c r="AE287" s="218"/>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43"/>
      <c r="BC287" s="243"/>
      <c r="BD287" s="243"/>
      <c r="BE287" s="243"/>
      <c r="BF287" s="243"/>
      <c r="BG287" s="243"/>
      <c r="BH287" s="243"/>
      <c r="BI287" s="243"/>
      <c r="BJ287" s="243"/>
      <c r="BK287" s="243"/>
      <c r="BL287" s="243"/>
      <c r="BM287" s="243"/>
      <c r="BN287" s="243"/>
    </row>
    <row r="288" spans="1:66" s="219" customFormat="1" x14ac:dyDescent="0.25">
      <c r="A288" s="356"/>
      <c r="B288" s="356"/>
      <c r="C288" s="356"/>
      <c r="D288" s="356"/>
      <c r="E288" s="356"/>
      <c r="F288" s="356"/>
      <c r="G288" s="356"/>
      <c r="H288" s="356"/>
      <c r="I288" s="356"/>
      <c r="J288" s="356"/>
      <c r="K288" s="356"/>
      <c r="L288" s="371"/>
      <c r="M288" s="365"/>
      <c r="N288" s="366"/>
      <c r="O288" s="366"/>
      <c r="P288" s="366"/>
      <c r="Q288" s="366"/>
      <c r="R288" s="366"/>
      <c r="S288" s="366"/>
      <c r="T288" s="366"/>
      <c r="U288" s="366"/>
      <c r="V288" s="356"/>
      <c r="W288" s="359"/>
      <c r="X288" s="243"/>
      <c r="Y288" s="218"/>
      <c r="Z288" s="218"/>
      <c r="AA288" s="218"/>
      <c r="AB288" s="218"/>
      <c r="AC288" s="218"/>
      <c r="AD288" s="218"/>
      <c r="AE288" s="218"/>
      <c r="AF288" s="243"/>
      <c r="AG288" s="243"/>
      <c r="AH288" s="243"/>
      <c r="AI288" s="243"/>
      <c r="AJ288" s="243"/>
      <c r="AK288" s="243"/>
      <c r="AL288" s="243"/>
      <c r="AM288" s="243"/>
      <c r="AN288" s="243"/>
      <c r="AO288" s="243"/>
      <c r="AP288" s="243"/>
      <c r="AQ288" s="243"/>
      <c r="AR288" s="243"/>
      <c r="AS288" s="243"/>
      <c r="AT288" s="243"/>
      <c r="AU288" s="243"/>
      <c r="AV288" s="243"/>
      <c r="AW288" s="243"/>
      <c r="AX288" s="243"/>
      <c r="AY288" s="243"/>
      <c r="AZ288" s="243"/>
      <c r="BA288" s="243"/>
      <c r="BB288" s="243"/>
      <c r="BC288" s="243"/>
      <c r="BD288" s="243"/>
      <c r="BE288" s="243"/>
      <c r="BF288" s="243"/>
      <c r="BG288" s="243"/>
      <c r="BH288" s="243"/>
      <c r="BI288" s="243"/>
      <c r="BJ288" s="243"/>
      <c r="BK288" s="243"/>
      <c r="BL288" s="243"/>
      <c r="BM288" s="243"/>
      <c r="BN288" s="243"/>
    </row>
    <row r="289" spans="1:66" s="219" customFormat="1" x14ac:dyDescent="0.25">
      <c r="A289" s="356"/>
      <c r="B289" s="356"/>
      <c r="C289" s="356"/>
      <c r="D289" s="356"/>
      <c r="E289" s="356"/>
      <c r="F289" s="356"/>
      <c r="G289" s="356"/>
      <c r="H289" s="356"/>
      <c r="I289" s="356"/>
      <c r="J289" s="356"/>
      <c r="K289" s="356"/>
      <c r="L289" s="371"/>
      <c r="M289" s="365"/>
      <c r="N289" s="366"/>
      <c r="O289" s="366"/>
      <c r="P289" s="366"/>
      <c r="Q289" s="366"/>
      <c r="R289" s="366"/>
      <c r="S289" s="366"/>
      <c r="T289" s="366"/>
      <c r="U289" s="366"/>
      <c r="V289" s="356"/>
      <c r="W289" s="359"/>
      <c r="X289" s="243"/>
      <c r="Y289" s="218"/>
      <c r="Z289" s="218"/>
      <c r="AA289" s="218"/>
      <c r="AB289" s="218"/>
      <c r="AC289" s="218"/>
      <c r="AD289" s="218"/>
      <c r="AE289" s="218"/>
      <c r="AF289" s="243"/>
      <c r="AG289" s="243"/>
      <c r="AH289" s="243"/>
      <c r="AI289" s="243"/>
      <c r="AJ289" s="243"/>
      <c r="AK289" s="243"/>
      <c r="AL289" s="243"/>
      <c r="AM289" s="243"/>
      <c r="AN289" s="243"/>
      <c r="AO289" s="243"/>
      <c r="AP289" s="243"/>
      <c r="AQ289" s="243"/>
      <c r="AR289" s="243"/>
      <c r="AS289" s="243"/>
      <c r="AT289" s="243"/>
      <c r="AU289" s="243"/>
      <c r="AV289" s="243"/>
      <c r="AW289" s="243"/>
      <c r="AX289" s="243"/>
      <c r="AY289" s="243"/>
      <c r="AZ289" s="243"/>
      <c r="BA289" s="243"/>
      <c r="BB289" s="243"/>
      <c r="BC289" s="243"/>
      <c r="BD289" s="243"/>
      <c r="BE289" s="243"/>
      <c r="BF289" s="243"/>
      <c r="BG289" s="243"/>
      <c r="BH289" s="243"/>
      <c r="BI289" s="243"/>
      <c r="BJ289" s="243"/>
      <c r="BK289" s="243"/>
      <c r="BL289" s="243"/>
      <c r="BM289" s="243"/>
      <c r="BN289" s="243"/>
    </row>
    <row r="290" spans="1:66" s="219" customFormat="1" x14ac:dyDescent="0.25">
      <c r="A290" s="356"/>
      <c r="B290" s="356"/>
      <c r="C290" s="356"/>
      <c r="D290" s="356"/>
      <c r="E290" s="356"/>
      <c r="F290" s="356"/>
      <c r="G290" s="356"/>
      <c r="H290" s="356"/>
      <c r="I290" s="356"/>
      <c r="J290" s="356"/>
      <c r="K290" s="356"/>
      <c r="L290" s="371"/>
      <c r="M290" s="365"/>
      <c r="N290" s="366"/>
      <c r="O290" s="366"/>
      <c r="P290" s="366"/>
      <c r="Q290" s="366"/>
      <c r="R290" s="366"/>
      <c r="S290" s="366"/>
      <c r="T290" s="366"/>
      <c r="U290" s="366"/>
      <c r="V290" s="356"/>
      <c r="W290" s="359"/>
      <c r="X290" s="243"/>
      <c r="Y290" s="218"/>
      <c r="Z290" s="218"/>
      <c r="AA290" s="218"/>
      <c r="AB290" s="218"/>
      <c r="AC290" s="218"/>
      <c r="AD290" s="218"/>
      <c r="AE290" s="218"/>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row>
    <row r="291" spans="1:66" s="219" customFormat="1" x14ac:dyDescent="0.25">
      <c r="A291" s="356"/>
      <c r="B291" s="356"/>
      <c r="C291" s="356"/>
      <c r="D291" s="356"/>
      <c r="E291" s="356"/>
      <c r="F291" s="356"/>
      <c r="G291" s="356"/>
      <c r="H291" s="356"/>
      <c r="I291" s="356"/>
      <c r="J291" s="356"/>
      <c r="K291" s="356"/>
      <c r="L291" s="371"/>
      <c r="M291" s="365"/>
      <c r="N291" s="366"/>
      <c r="O291" s="366"/>
      <c r="P291" s="366"/>
      <c r="Q291" s="366"/>
      <c r="R291" s="366"/>
      <c r="S291" s="366"/>
      <c r="T291" s="366"/>
      <c r="U291" s="366"/>
      <c r="V291" s="356"/>
      <c r="W291" s="359"/>
      <c r="X291" s="243"/>
      <c r="Y291" s="218"/>
      <c r="Z291" s="218"/>
      <c r="AA291" s="218"/>
      <c r="AB291" s="218"/>
      <c r="AC291" s="218"/>
      <c r="AD291" s="218"/>
      <c r="AE291" s="218"/>
      <c r="AF291" s="243"/>
      <c r="AG291" s="243"/>
      <c r="AH291" s="243"/>
      <c r="AI291" s="243"/>
      <c r="AJ291" s="243"/>
      <c r="AK291" s="243"/>
      <c r="AL291" s="243"/>
      <c r="AM291" s="243"/>
      <c r="AN291" s="243"/>
      <c r="AO291" s="243"/>
      <c r="AP291" s="243"/>
      <c r="AQ291" s="243"/>
      <c r="AR291" s="243"/>
      <c r="AS291" s="243"/>
      <c r="AT291" s="243"/>
      <c r="AU291" s="243"/>
      <c r="AV291" s="243"/>
      <c r="AW291" s="243"/>
      <c r="AX291" s="243"/>
      <c r="AY291" s="243"/>
      <c r="AZ291" s="243"/>
      <c r="BA291" s="243"/>
      <c r="BB291" s="243"/>
      <c r="BC291" s="243"/>
      <c r="BD291" s="243"/>
      <c r="BE291" s="243"/>
      <c r="BF291" s="243"/>
      <c r="BG291" s="243"/>
      <c r="BH291" s="243"/>
      <c r="BI291" s="243"/>
      <c r="BJ291" s="243"/>
      <c r="BK291" s="243"/>
      <c r="BL291" s="243"/>
      <c r="BM291" s="243"/>
      <c r="BN291" s="243"/>
    </row>
    <row r="292" spans="1:66" s="219" customFormat="1" x14ac:dyDescent="0.25">
      <c r="A292" s="356"/>
      <c r="B292" s="356"/>
      <c r="C292" s="356"/>
      <c r="D292" s="356"/>
      <c r="E292" s="356"/>
      <c r="F292" s="356"/>
      <c r="G292" s="356"/>
      <c r="H292" s="356"/>
      <c r="I292" s="356"/>
      <c r="J292" s="356"/>
      <c r="K292" s="356"/>
      <c r="L292" s="371"/>
      <c r="M292" s="365"/>
      <c r="N292" s="366"/>
      <c r="O292" s="366"/>
      <c r="P292" s="366"/>
      <c r="Q292" s="366"/>
      <c r="R292" s="366"/>
      <c r="S292" s="366"/>
      <c r="T292" s="366"/>
      <c r="U292" s="366"/>
      <c r="V292" s="356"/>
      <c r="W292" s="359"/>
      <c r="X292" s="243"/>
      <c r="Y292" s="218"/>
      <c r="Z292" s="218"/>
      <c r="AA292" s="218"/>
      <c r="AB292" s="218"/>
      <c r="AC292" s="218"/>
      <c r="AD292" s="218"/>
      <c r="AE292" s="218"/>
      <c r="AF292" s="243"/>
      <c r="AG292" s="243"/>
      <c r="AH292" s="243"/>
      <c r="AI292" s="243"/>
      <c r="AJ292" s="243"/>
      <c r="AK292" s="243"/>
      <c r="AL292" s="243"/>
      <c r="AM292" s="243"/>
      <c r="AN292" s="243"/>
      <c r="AO292" s="243"/>
      <c r="AP292" s="243"/>
      <c r="AQ292" s="243"/>
      <c r="AR292" s="243"/>
      <c r="AS292" s="243"/>
      <c r="AT292" s="243"/>
      <c r="AU292" s="243"/>
      <c r="AV292" s="243"/>
      <c r="AW292" s="243"/>
      <c r="AX292" s="243"/>
      <c r="AY292" s="243"/>
      <c r="AZ292" s="243"/>
      <c r="BA292" s="243"/>
      <c r="BB292" s="243"/>
      <c r="BC292" s="243"/>
      <c r="BD292" s="243"/>
      <c r="BE292" s="243"/>
      <c r="BF292" s="243"/>
      <c r="BG292" s="243"/>
      <c r="BH292" s="243"/>
      <c r="BI292" s="243"/>
      <c r="BJ292" s="243"/>
      <c r="BK292" s="243"/>
      <c r="BL292" s="243"/>
      <c r="BM292" s="243"/>
      <c r="BN292" s="243"/>
    </row>
    <row r="293" spans="1:66" s="219" customFormat="1" x14ac:dyDescent="0.25">
      <c r="A293" s="356"/>
      <c r="B293" s="356"/>
      <c r="C293" s="356"/>
      <c r="D293" s="356"/>
      <c r="E293" s="356"/>
      <c r="F293" s="356"/>
      <c r="G293" s="356"/>
      <c r="H293" s="356"/>
      <c r="I293" s="356"/>
      <c r="J293" s="356"/>
      <c r="K293" s="356"/>
      <c r="L293" s="371"/>
      <c r="M293" s="365"/>
      <c r="N293" s="366"/>
      <c r="O293" s="366"/>
      <c r="P293" s="366"/>
      <c r="Q293" s="366"/>
      <c r="R293" s="366"/>
      <c r="S293" s="366"/>
      <c r="T293" s="366"/>
      <c r="U293" s="366"/>
      <c r="V293" s="356"/>
      <c r="W293" s="359"/>
      <c r="X293" s="243"/>
      <c r="Y293" s="218"/>
      <c r="Z293" s="218"/>
      <c r="AA293" s="218"/>
      <c r="AB293" s="218"/>
      <c r="AC293" s="218"/>
      <c r="AD293" s="218"/>
      <c r="AE293" s="218"/>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3"/>
      <c r="BD293" s="243"/>
      <c r="BE293" s="243"/>
      <c r="BF293" s="243"/>
      <c r="BG293" s="243"/>
      <c r="BH293" s="243"/>
      <c r="BI293" s="243"/>
      <c r="BJ293" s="243"/>
      <c r="BK293" s="243"/>
      <c r="BL293" s="243"/>
      <c r="BM293" s="243"/>
      <c r="BN293" s="243"/>
    </row>
    <row r="294" spans="1:66" s="219" customFormat="1" x14ac:dyDescent="0.25">
      <c r="A294" s="356"/>
      <c r="B294" s="356"/>
      <c r="C294" s="356"/>
      <c r="D294" s="356"/>
      <c r="E294" s="356"/>
      <c r="F294" s="356"/>
      <c r="G294" s="356"/>
      <c r="H294" s="356"/>
      <c r="I294" s="356"/>
      <c r="J294" s="356"/>
      <c r="K294" s="356"/>
      <c r="L294" s="371"/>
      <c r="M294" s="365"/>
      <c r="N294" s="366"/>
      <c r="O294" s="366"/>
      <c r="P294" s="366"/>
      <c r="Q294" s="366"/>
      <c r="R294" s="366"/>
      <c r="S294" s="366"/>
      <c r="T294" s="366"/>
      <c r="U294" s="366"/>
      <c r="V294" s="356"/>
      <c r="W294" s="359"/>
      <c r="X294" s="243"/>
      <c r="Y294" s="218"/>
      <c r="Z294" s="218"/>
      <c r="AA294" s="218"/>
      <c r="AB294" s="218"/>
      <c r="AC294" s="218"/>
      <c r="AD294" s="218"/>
      <c r="AE294" s="218"/>
      <c r="AF294" s="243"/>
      <c r="AG294" s="243"/>
      <c r="AH294" s="243"/>
      <c r="AI294" s="243"/>
      <c r="AJ294" s="243"/>
      <c r="AK294" s="243"/>
      <c r="AL294" s="243"/>
      <c r="AM294" s="243"/>
      <c r="AN294" s="243"/>
      <c r="AO294" s="243"/>
      <c r="AP294" s="243"/>
      <c r="AQ294" s="243"/>
      <c r="AR294" s="243"/>
      <c r="AS294" s="243"/>
      <c r="AT294" s="243"/>
      <c r="AU294" s="243"/>
      <c r="AV294" s="243"/>
      <c r="AW294" s="243"/>
      <c r="AX294" s="243"/>
      <c r="AY294" s="243"/>
      <c r="AZ294" s="243"/>
      <c r="BA294" s="243"/>
      <c r="BB294" s="243"/>
      <c r="BC294" s="243"/>
      <c r="BD294" s="243"/>
      <c r="BE294" s="243"/>
      <c r="BF294" s="243"/>
      <c r="BG294" s="243"/>
      <c r="BH294" s="243"/>
      <c r="BI294" s="243"/>
      <c r="BJ294" s="243"/>
      <c r="BK294" s="243"/>
      <c r="BL294" s="243"/>
      <c r="BM294" s="243"/>
      <c r="BN294" s="243"/>
    </row>
    <row r="295" spans="1:66" s="219" customFormat="1" x14ac:dyDescent="0.25">
      <c r="A295" s="356"/>
      <c r="B295" s="356"/>
      <c r="C295" s="356"/>
      <c r="D295" s="356"/>
      <c r="E295" s="356"/>
      <c r="F295" s="356"/>
      <c r="G295" s="356"/>
      <c r="H295" s="356"/>
      <c r="I295" s="356"/>
      <c r="J295" s="356"/>
      <c r="K295" s="356"/>
      <c r="L295" s="371"/>
      <c r="M295" s="365"/>
      <c r="N295" s="366"/>
      <c r="O295" s="366"/>
      <c r="P295" s="366"/>
      <c r="Q295" s="366"/>
      <c r="R295" s="366"/>
      <c r="S295" s="366"/>
      <c r="T295" s="366"/>
      <c r="U295" s="366"/>
      <c r="V295" s="356"/>
      <c r="W295" s="359"/>
      <c r="X295" s="243"/>
      <c r="Y295" s="218"/>
      <c r="Z295" s="218"/>
      <c r="AA295" s="218"/>
      <c r="AB295" s="218"/>
      <c r="AC295" s="218"/>
      <c r="AD295" s="218"/>
      <c r="AE295" s="218"/>
      <c r="AF295" s="243"/>
      <c r="AG295" s="243"/>
      <c r="AH295" s="243"/>
      <c r="AI295" s="243"/>
      <c r="AJ295" s="243"/>
      <c r="AK295" s="243"/>
      <c r="AL295" s="243"/>
      <c r="AM295" s="243"/>
      <c r="AN295" s="243"/>
      <c r="AO295" s="243"/>
      <c r="AP295" s="243"/>
      <c r="AQ295" s="243"/>
      <c r="AR295" s="243"/>
      <c r="AS295" s="243"/>
      <c r="AT295" s="243"/>
      <c r="AU295" s="243"/>
      <c r="AV295" s="243"/>
      <c r="AW295" s="243"/>
      <c r="AX295" s="243"/>
      <c r="AY295" s="243"/>
      <c r="AZ295" s="243"/>
      <c r="BA295" s="243"/>
      <c r="BB295" s="243"/>
      <c r="BC295" s="243"/>
      <c r="BD295" s="243"/>
      <c r="BE295" s="243"/>
      <c r="BF295" s="243"/>
      <c r="BG295" s="243"/>
      <c r="BH295" s="243"/>
      <c r="BI295" s="243"/>
      <c r="BJ295" s="243"/>
      <c r="BK295" s="243"/>
      <c r="BL295" s="243"/>
      <c r="BM295" s="243"/>
      <c r="BN295" s="243"/>
    </row>
    <row r="296" spans="1:66" s="219" customFormat="1" x14ac:dyDescent="0.25">
      <c r="A296" s="356"/>
      <c r="B296" s="356"/>
      <c r="C296" s="356"/>
      <c r="D296" s="356"/>
      <c r="E296" s="356"/>
      <c r="F296" s="356"/>
      <c r="G296" s="356"/>
      <c r="H296" s="356"/>
      <c r="I296" s="356"/>
      <c r="J296" s="356"/>
      <c r="K296" s="356"/>
      <c r="L296" s="371"/>
      <c r="M296" s="365"/>
      <c r="N296" s="366"/>
      <c r="O296" s="366"/>
      <c r="P296" s="366"/>
      <c r="Q296" s="366"/>
      <c r="R296" s="366"/>
      <c r="S296" s="366"/>
      <c r="T296" s="366"/>
      <c r="U296" s="366"/>
      <c r="V296" s="356"/>
      <c r="W296" s="359"/>
      <c r="X296" s="243"/>
      <c r="Y296" s="218"/>
      <c r="Z296" s="218"/>
      <c r="AA296" s="218"/>
      <c r="AB296" s="218"/>
      <c r="AC296" s="218"/>
      <c r="AD296" s="218"/>
      <c r="AE296" s="218"/>
      <c r="AF296" s="243"/>
      <c r="AG296" s="243"/>
      <c r="AH296" s="243"/>
      <c r="AI296" s="243"/>
      <c r="AJ296" s="243"/>
      <c r="AK296" s="243"/>
      <c r="AL296" s="243"/>
      <c r="AM296" s="243"/>
      <c r="AN296" s="243"/>
      <c r="AO296" s="243"/>
      <c r="AP296" s="243"/>
      <c r="AQ296" s="243"/>
      <c r="AR296" s="243"/>
      <c r="AS296" s="243"/>
      <c r="AT296" s="243"/>
      <c r="AU296" s="243"/>
      <c r="AV296" s="243"/>
      <c r="AW296" s="243"/>
      <c r="AX296" s="243"/>
      <c r="AY296" s="243"/>
      <c r="AZ296" s="243"/>
      <c r="BA296" s="243"/>
      <c r="BB296" s="243"/>
      <c r="BC296" s="243"/>
      <c r="BD296" s="243"/>
      <c r="BE296" s="243"/>
      <c r="BF296" s="243"/>
      <c r="BG296" s="243"/>
      <c r="BH296" s="243"/>
      <c r="BI296" s="243"/>
      <c r="BJ296" s="243"/>
      <c r="BK296" s="243"/>
      <c r="BL296" s="243"/>
      <c r="BM296" s="243"/>
      <c r="BN296" s="243"/>
    </row>
    <row r="297" spans="1:66" s="219" customFormat="1" x14ac:dyDescent="0.25">
      <c r="A297" s="356"/>
      <c r="B297" s="356"/>
      <c r="C297" s="356"/>
      <c r="D297" s="356"/>
      <c r="E297" s="356"/>
      <c r="F297" s="356"/>
      <c r="G297" s="356"/>
      <c r="H297" s="356"/>
      <c r="I297" s="356"/>
      <c r="J297" s="356"/>
      <c r="K297" s="356"/>
      <c r="L297" s="371"/>
      <c r="M297" s="365"/>
      <c r="N297" s="366"/>
      <c r="O297" s="366"/>
      <c r="P297" s="366"/>
      <c r="Q297" s="366"/>
      <c r="R297" s="366"/>
      <c r="S297" s="366"/>
      <c r="T297" s="366"/>
      <c r="U297" s="366"/>
      <c r="V297" s="356"/>
      <c r="W297" s="359"/>
      <c r="X297" s="243"/>
      <c r="Y297" s="218"/>
      <c r="Z297" s="218"/>
      <c r="AA297" s="218"/>
      <c r="AB297" s="218"/>
      <c r="AC297" s="218"/>
      <c r="AD297" s="218"/>
      <c r="AE297" s="218"/>
      <c r="AF297" s="243"/>
      <c r="AG297" s="243"/>
      <c r="AH297" s="243"/>
      <c r="AI297" s="243"/>
      <c r="AJ297" s="243"/>
      <c r="AK297" s="243"/>
      <c r="AL297" s="243"/>
      <c r="AM297" s="243"/>
      <c r="AN297" s="243"/>
      <c r="AO297" s="243"/>
      <c r="AP297" s="243"/>
      <c r="AQ297" s="243"/>
      <c r="AR297" s="243"/>
      <c r="AS297" s="243"/>
      <c r="AT297" s="243"/>
      <c r="AU297" s="243"/>
      <c r="AV297" s="243"/>
      <c r="AW297" s="243"/>
      <c r="AX297" s="243"/>
      <c r="AY297" s="243"/>
      <c r="AZ297" s="243"/>
      <c r="BA297" s="243"/>
      <c r="BB297" s="243"/>
      <c r="BC297" s="243"/>
      <c r="BD297" s="243"/>
      <c r="BE297" s="243"/>
      <c r="BF297" s="243"/>
      <c r="BG297" s="243"/>
      <c r="BH297" s="243"/>
      <c r="BI297" s="243"/>
      <c r="BJ297" s="243"/>
      <c r="BK297" s="243"/>
      <c r="BL297" s="243"/>
      <c r="BM297" s="243"/>
      <c r="BN297" s="243"/>
    </row>
    <row r="298" spans="1:66" s="219" customFormat="1" x14ac:dyDescent="0.25">
      <c r="A298" s="356"/>
      <c r="B298" s="356"/>
      <c r="C298" s="356"/>
      <c r="D298" s="356"/>
      <c r="E298" s="356"/>
      <c r="F298" s="356"/>
      <c r="G298" s="356"/>
      <c r="H298" s="356"/>
      <c r="I298" s="356"/>
      <c r="J298" s="356"/>
      <c r="K298" s="356"/>
      <c r="L298" s="371"/>
      <c r="M298" s="365"/>
      <c r="N298" s="366"/>
      <c r="O298" s="366"/>
      <c r="P298" s="366"/>
      <c r="Q298" s="366"/>
      <c r="R298" s="366"/>
      <c r="S298" s="366"/>
      <c r="T298" s="366"/>
      <c r="U298" s="366"/>
      <c r="V298" s="356"/>
      <c r="W298" s="359"/>
      <c r="X298" s="243"/>
      <c r="Y298" s="218"/>
      <c r="Z298" s="218"/>
      <c r="AA298" s="218"/>
      <c r="AB298" s="218"/>
      <c r="AC298" s="218"/>
      <c r="AD298" s="218"/>
      <c r="AE298" s="218"/>
      <c r="AF298" s="243"/>
      <c r="AG298" s="243"/>
      <c r="AH298" s="243"/>
      <c r="AI298" s="243"/>
      <c r="AJ298" s="243"/>
      <c r="AK298" s="243"/>
      <c r="AL298" s="243"/>
      <c r="AM298" s="243"/>
      <c r="AN298" s="243"/>
      <c r="AO298" s="243"/>
      <c r="AP298" s="243"/>
      <c r="AQ298" s="243"/>
      <c r="AR298" s="243"/>
      <c r="AS298" s="243"/>
      <c r="AT298" s="243"/>
      <c r="AU298" s="243"/>
      <c r="AV298" s="243"/>
      <c r="AW298" s="243"/>
      <c r="AX298" s="243"/>
      <c r="AY298" s="243"/>
      <c r="AZ298" s="243"/>
      <c r="BA298" s="243"/>
      <c r="BB298" s="243"/>
      <c r="BC298" s="243"/>
      <c r="BD298" s="243"/>
      <c r="BE298" s="243"/>
      <c r="BF298" s="243"/>
      <c r="BG298" s="243"/>
      <c r="BH298" s="243"/>
      <c r="BI298" s="243"/>
      <c r="BJ298" s="243"/>
      <c r="BK298" s="243"/>
      <c r="BL298" s="243"/>
      <c r="BM298" s="243"/>
      <c r="BN298" s="243"/>
    </row>
    <row r="299" spans="1:66" s="219" customFormat="1" x14ac:dyDescent="0.25">
      <c r="A299" s="356"/>
      <c r="B299" s="356"/>
      <c r="C299" s="356"/>
      <c r="D299" s="356"/>
      <c r="E299" s="356"/>
      <c r="F299" s="356"/>
      <c r="G299" s="356"/>
      <c r="H299" s="356"/>
      <c r="I299" s="356"/>
      <c r="J299" s="356"/>
      <c r="K299" s="356"/>
      <c r="L299" s="371"/>
      <c r="M299" s="365"/>
      <c r="N299" s="366"/>
      <c r="O299" s="366"/>
      <c r="P299" s="366"/>
      <c r="Q299" s="366"/>
      <c r="R299" s="366"/>
      <c r="S299" s="366"/>
      <c r="T299" s="366"/>
      <c r="U299" s="366"/>
      <c r="V299" s="356"/>
      <c r="W299" s="359"/>
      <c r="X299" s="243"/>
      <c r="Y299" s="218"/>
      <c r="Z299" s="218"/>
      <c r="AA299" s="218"/>
      <c r="AB299" s="218"/>
      <c r="AC299" s="218"/>
      <c r="AD299" s="218"/>
      <c r="AE299" s="218"/>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243"/>
      <c r="BC299" s="243"/>
      <c r="BD299" s="243"/>
      <c r="BE299" s="243"/>
      <c r="BF299" s="243"/>
      <c r="BG299" s="243"/>
      <c r="BH299" s="243"/>
      <c r="BI299" s="243"/>
      <c r="BJ299" s="243"/>
      <c r="BK299" s="243"/>
      <c r="BL299" s="243"/>
      <c r="BM299" s="243"/>
      <c r="BN299" s="243"/>
    </row>
    <row r="300" spans="1:66" s="219" customFormat="1" x14ac:dyDescent="0.25">
      <c r="A300" s="356"/>
      <c r="B300" s="356"/>
      <c r="C300" s="356"/>
      <c r="D300" s="356"/>
      <c r="E300" s="356"/>
      <c r="F300" s="356"/>
      <c r="G300" s="356"/>
      <c r="H300" s="356"/>
      <c r="I300" s="356"/>
      <c r="J300" s="356"/>
      <c r="K300" s="356"/>
      <c r="L300" s="371"/>
      <c r="M300" s="365"/>
      <c r="N300" s="366"/>
      <c r="O300" s="366"/>
      <c r="P300" s="366"/>
      <c r="Q300" s="366"/>
      <c r="R300" s="366"/>
      <c r="S300" s="366"/>
      <c r="T300" s="366"/>
      <c r="U300" s="366"/>
      <c r="V300" s="356"/>
      <c r="W300" s="359"/>
      <c r="X300" s="243"/>
      <c r="Y300" s="218"/>
      <c r="Z300" s="218"/>
      <c r="AA300" s="218"/>
      <c r="AB300" s="218"/>
      <c r="AC300" s="218"/>
      <c r="AD300" s="218"/>
      <c r="AE300" s="218"/>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243"/>
      <c r="BC300" s="243"/>
      <c r="BD300" s="243"/>
      <c r="BE300" s="243"/>
      <c r="BF300" s="243"/>
      <c r="BG300" s="243"/>
      <c r="BH300" s="243"/>
      <c r="BI300" s="243"/>
      <c r="BJ300" s="243"/>
      <c r="BK300" s="243"/>
      <c r="BL300" s="243"/>
      <c r="BM300" s="243"/>
      <c r="BN300" s="243"/>
    </row>
  </sheetData>
  <protectedRanges>
    <protectedRange algorithmName="SHA-512" hashValue="vAbn3oqoUPD4xwztGPzgyfW9vKa4aFdA1gl/b9sqptcWfIDlnfIFMn0cF4rc3ZKRUdU0EwX1GYamEt1t5UTLCA==" saltValue="4RAsyQHTnI4iOIeDgERhQg==" spinCount="100000" sqref="E128:S136" name="Rango1"/>
  </protectedRanges>
  <autoFilter ref="A9:CC124" xr:uid="{00000000-0009-0000-0000-000001000000}"/>
  <sortState xmlns:xlrd2="http://schemas.microsoft.com/office/spreadsheetml/2017/richdata2" ref="A10:W123">
    <sortCondition ref="C10:C123"/>
    <sortCondition ref="D10:D123"/>
  </sortState>
  <mergeCells count="123">
    <mergeCell ref="AC124:AD124"/>
    <mergeCell ref="AC120:AD120"/>
    <mergeCell ref="AC121:AD121"/>
    <mergeCell ref="AC122:AD122"/>
    <mergeCell ref="AC123:AD123"/>
    <mergeCell ref="AC116:AD116"/>
    <mergeCell ref="AC117:AD117"/>
    <mergeCell ref="AC118:AD118"/>
    <mergeCell ref="AC119:AD119"/>
    <mergeCell ref="AC111:AD111"/>
    <mergeCell ref="AC112:AD112"/>
    <mergeCell ref="AC113:AD113"/>
    <mergeCell ref="AC114:AD114"/>
    <mergeCell ref="AC115:AD115"/>
    <mergeCell ref="AC106:AD106"/>
    <mergeCell ref="AC107:AD107"/>
    <mergeCell ref="AC108:AD108"/>
    <mergeCell ref="AC109:AD109"/>
    <mergeCell ref="AC110:AD110"/>
    <mergeCell ref="AC101:AD101"/>
    <mergeCell ref="AC102:AD102"/>
    <mergeCell ref="AC103:AD103"/>
    <mergeCell ref="AC104:AD104"/>
    <mergeCell ref="AC105:AD105"/>
    <mergeCell ref="AC96:AD96"/>
    <mergeCell ref="AC97:AD97"/>
    <mergeCell ref="AC98:AD98"/>
    <mergeCell ref="AC99:AD99"/>
    <mergeCell ref="AC100:AD100"/>
    <mergeCell ref="AC91:AD91"/>
    <mergeCell ref="AC92:AD92"/>
    <mergeCell ref="AC93:AD93"/>
    <mergeCell ref="AC94:AD94"/>
    <mergeCell ref="AC95:AD95"/>
    <mergeCell ref="AC86:AD86"/>
    <mergeCell ref="AC87:AD87"/>
    <mergeCell ref="AC88:AD88"/>
    <mergeCell ref="AC89:AD89"/>
    <mergeCell ref="AC90:AD90"/>
    <mergeCell ref="AC81:AD81"/>
    <mergeCell ref="AC82:AD82"/>
    <mergeCell ref="AC83:AD83"/>
    <mergeCell ref="AC84:AD84"/>
    <mergeCell ref="AC85:AD85"/>
    <mergeCell ref="AC76:AD76"/>
    <mergeCell ref="AC77:AD77"/>
    <mergeCell ref="AC78:AD78"/>
    <mergeCell ref="AC79:AD79"/>
    <mergeCell ref="AC80:AD80"/>
    <mergeCell ref="AC71:AD71"/>
    <mergeCell ref="AC72:AD72"/>
    <mergeCell ref="AC73:AD73"/>
    <mergeCell ref="AC74:AD74"/>
    <mergeCell ref="AC75:AD75"/>
    <mergeCell ref="AC66:AD66"/>
    <mergeCell ref="AC67:AD67"/>
    <mergeCell ref="AC68:AD68"/>
    <mergeCell ref="AC69:AD69"/>
    <mergeCell ref="AC70:AD70"/>
    <mergeCell ref="AC61:AD61"/>
    <mergeCell ref="AC62:AD62"/>
    <mergeCell ref="AC63:AD63"/>
    <mergeCell ref="AC64:AD64"/>
    <mergeCell ref="AC65:AD65"/>
    <mergeCell ref="AC56:AD56"/>
    <mergeCell ref="AC57:AD57"/>
    <mergeCell ref="AC58:AD58"/>
    <mergeCell ref="AC59:AD59"/>
    <mergeCell ref="AC60:AD60"/>
    <mergeCell ref="AC51:AD51"/>
    <mergeCell ref="AC52:AD52"/>
    <mergeCell ref="AC53:AD53"/>
    <mergeCell ref="AC54:AD54"/>
    <mergeCell ref="AC55:AD55"/>
    <mergeCell ref="AC46:AD46"/>
    <mergeCell ref="AC47:AD47"/>
    <mergeCell ref="AC48:AD48"/>
    <mergeCell ref="AC49:AD49"/>
    <mergeCell ref="AC50:AD50"/>
    <mergeCell ref="AC41:AD41"/>
    <mergeCell ref="AC42:AD42"/>
    <mergeCell ref="AC43:AD43"/>
    <mergeCell ref="AC44:AD44"/>
    <mergeCell ref="AC45:AD45"/>
    <mergeCell ref="AC36:AD36"/>
    <mergeCell ref="AC37:AD37"/>
    <mergeCell ref="AC38:AD38"/>
    <mergeCell ref="AC39:AD39"/>
    <mergeCell ref="AC40:AD40"/>
    <mergeCell ref="AC31:AD31"/>
    <mergeCell ref="AC32:AD32"/>
    <mergeCell ref="AC33:AD33"/>
    <mergeCell ref="AC34:AD34"/>
    <mergeCell ref="AC35:AD35"/>
    <mergeCell ref="AC28:AD28"/>
    <mergeCell ref="AC29:AD29"/>
    <mergeCell ref="AC30:AD30"/>
    <mergeCell ref="AC24:AD24"/>
    <mergeCell ref="AC25:AD25"/>
    <mergeCell ref="AC26:AD26"/>
    <mergeCell ref="AC27:AD27"/>
    <mergeCell ref="AC19:AD19"/>
    <mergeCell ref="AC20:AD20"/>
    <mergeCell ref="AC21:AD21"/>
    <mergeCell ref="AC22:AD22"/>
    <mergeCell ref="AC23:AD23"/>
    <mergeCell ref="AC14:AD14"/>
    <mergeCell ref="AC15:AD15"/>
    <mergeCell ref="AC16:AD16"/>
    <mergeCell ref="AC17:AD17"/>
    <mergeCell ref="AC18:AD18"/>
    <mergeCell ref="AC9:AD9"/>
    <mergeCell ref="AC10:AD10"/>
    <mergeCell ref="AC11:AD11"/>
    <mergeCell ref="AC12:AD12"/>
    <mergeCell ref="AC13:AD13"/>
    <mergeCell ref="B7:K7"/>
    <mergeCell ref="A1:K1"/>
    <mergeCell ref="A2:K2"/>
    <mergeCell ref="A3:K3"/>
    <mergeCell ref="A4:K4"/>
    <mergeCell ref="A5:K5"/>
    <mergeCell ref="B6:K6"/>
  </mergeCells>
  <phoneticPr fontId="3" type="noConversion"/>
  <dataValidations count="2">
    <dataValidation type="whole" allowBlank="1" showInputMessage="1" showErrorMessage="1" sqref="F118:Q123 F10:Q107" xr:uid="{00000000-0002-0000-0100-000000000000}">
      <formula1>0</formula1>
      <formula2>100</formula2>
    </dataValidation>
    <dataValidation type="list" allowBlank="1" showInputMessage="1" showErrorMessage="1" sqref="AC10:AC124" xr:uid="{AF19F806-DF7D-40E0-AFDA-257C74AF0D36}">
      <formula1>$T$2:$T$4</formula1>
    </dataValidation>
  </dataValidations>
  <pageMargins left="0.82677165354330717" right="0.15748031496062992" top="0.55118110236220474" bottom="0.74803149606299213" header="0.31496062992125984" footer="0.31496062992125984"/>
  <pageSetup scale="3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Sheet1!$E$2:$E$20</xm:f>
          </x14:formula1>
          <xm:sqref>S55:T107 T113:T124 S113:S119 S122:S124 S10:T42</xm:sqref>
        </x14:dataValidation>
        <x14:dataValidation type="list" allowBlank="1" showInputMessage="1" showErrorMessage="1" xr:uid="{00000000-0002-0000-0100-000002000000}">
          <x14:formula1>
            <xm:f>Sheet1!$F$2:$F$25</xm:f>
          </x14:formula1>
          <xm:sqref>B113:B124 B55:B107 B10:B42</xm:sqref>
        </x14:dataValidation>
        <x14:dataValidation type="list" allowBlank="1" showInputMessage="1" showErrorMessage="1" xr:uid="{00000000-0002-0000-0100-000003000000}">
          <x14:formula1>
            <xm:f>Sheet1!$B$2:$B$12</xm:f>
          </x14:formula1>
          <xm:sqref>A113:A124 A55:A107 A10:A42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5"/>
  <sheetViews>
    <sheetView workbookViewId="0">
      <selection activeCell="C25" sqref="C25"/>
    </sheetView>
  </sheetViews>
  <sheetFormatPr baseColWidth="10" defaultColWidth="9.28515625" defaultRowHeight="12.75" x14ac:dyDescent="0.2"/>
  <sheetData>
    <row r="2" spans="2:7" x14ac:dyDescent="0.2">
      <c r="B2" s="251" t="s">
        <v>94</v>
      </c>
      <c r="C2" s="251"/>
      <c r="D2" s="251"/>
      <c r="E2" s="251" t="s">
        <v>106</v>
      </c>
      <c r="F2" s="251" t="s">
        <v>95</v>
      </c>
      <c r="G2" s="251"/>
    </row>
    <row r="3" spans="2:7" x14ac:dyDescent="0.2">
      <c r="B3" s="251" t="s">
        <v>456</v>
      </c>
      <c r="C3" s="251"/>
      <c r="D3" s="251"/>
      <c r="E3" s="251" t="s">
        <v>99</v>
      </c>
      <c r="F3" s="251" t="s">
        <v>133</v>
      </c>
      <c r="G3" s="251"/>
    </row>
    <row r="4" spans="2:7" x14ac:dyDescent="0.2">
      <c r="B4" s="251" t="s">
        <v>256</v>
      </c>
      <c r="C4" s="251"/>
      <c r="D4" s="251"/>
      <c r="E4" s="251" t="s">
        <v>101</v>
      </c>
      <c r="F4" s="251" t="s">
        <v>162</v>
      </c>
      <c r="G4" s="251"/>
    </row>
    <row r="5" spans="2:7" x14ac:dyDescent="0.2">
      <c r="B5" s="251" t="s">
        <v>457</v>
      </c>
      <c r="C5" s="251"/>
      <c r="D5" s="251"/>
      <c r="E5" s="251" t="s">
        <v>261</v>
      </c>
      <c r="F5" s="251" t="s">
        <v>458</v>
      </c>
      <c r="G5" s="251"/>
    </row>
    <row r="6" spans="2:7" x14ac:dyDescent="0.2">
      <c r="B6" s="251" t="s">
        <v>459</v>
      </c>
      <c r="C6" s="251"/>
      <c r="D6" s="251"/>
      <c r="E6" s="251" t="s">
        <v>119</v>
      </c>
      <c r="F6" s="251" t="s">
        <v>460</v>
      </c>
      <c r="G6" s="251"/>
    </row>
    <row r="7" spans="2:7" x14ac:dyDescent="0.2">
      <c r="B7" s="251" t="s">
        <v>461</v>
      </c>
      <c r="C7" s="251"/>
      <c r="D7" s="251"/>
      <c r="E7" s="251" t="s">
        <v>462</v>
      </c>
      <c r="F7" s="251" t="s">
        <v>167</v>
      </c>
      <c r="G7" s="251"/>
    </row>
    <row r="8" spans="2:7" x14ac:dyDescent="0.2">
      <c r="B8" s="251" t="s">
        <v>398</v>
      </c>
      <c r="C8" s="251"/>
      <c r="D8" s="251"/>
      <c r="E8" s="251" t="s">
        <v>463</v>
      </c>
      <c r="F8" s="251" t="s">
        <v>172</v>
      </c>
      <c r="G8" s="251"/>
    </row>
    <row r="9" spans="2:7" x14ac:dyDescent="0.2">
      <c r="B9" s="251" t="s">
        <v>464</v>
      </c>
      <c r="C9" s="251"/>
      <c r="D9" s="251"/>
      <c r="E9" s="251" t="s">
        <v>335</v>
      </c>
      <c r="F9" s="251" t="s">
        <v>465</v>
      </c>
      <c r="G9" s="251"/>
    </row>
    <row r="10" spans="2:7" x14ac:dyDescent="0.2">
      <c r="B10" s="251" t="s">
        <v>312</v>
      </c>
      <c r="C10" s="251"/>
      <c r="D10" s="251"/>
      <c r="E10" s="251" t="s">
        <v>466</v>
      </c>
      <c r="F10" s="251" t="s">
        <v>182</v>
      </c>
      <c r="G10" s="251"/>
    </row>
    <row r="11" spans="2:7" x14ac:dyDescent="0.2">
      <c r="B11" s="251" t="s">
        <v>373</v>
      </c>
      <c r="C11" s="251"/>
      <c r="D11" s="251"/>
      <c r="E11" s="251" t="s">
        <v>116</v>
      </c>
      <c r="F11" s="251" t="s">
        <v>467</v>
      </c>
      <c r="G11" s="251"/>
    </row>
    <row r="12" spans="2:7" x14ac:dyDescent="0.2">
      <c r="B12" s="251" t="s">
        <v>181</v>
      </c>
      <c r="C12" s="251"/>
      <c r="D12" s="251"/>
      <c r="E12" s="251" t="s">
        <v>100</v>
      </c>
      <c r="F12" s="251" t="s">
        <v>468</v>
      </c>
      <c r="G12" s="251"/>
    </row>
    <row r="13" spans="2:7" x14ac:dyDescent="0.2">
      <c r="B13" s="251"/>
      <c r="C13" s="251"/>
      <c r="D13" s="251"/>
      <c r="E13" s="251" t="s">
        <v>469</v>
      </c>
      <c r="F13" s="251" t="s">
        <v>190</v>
      </c>
      <c r="G13" s="251"/>
    </row>
    <row r="14" spans="2:7" x14ac:dyDescent="0.2">
      <c r="B14" s="251"/>
      <c r="C14" s="251"/>
      <c r="D14" s="251"/>
      <c r="E14" s="251" t="s">
        <v>470</v>
      </c>
      <c r="F14" s="251" t="s">
        <v>216</v>
      </c>
      <c r="G14" s="251"/>
    </row>
    <row r="15" spans="2:7" x14ac:dyDescent="0.2">
      <c r="B15" s="251"/>
      <c r="C15" s="251"/>
      <c r="D15" s="251"/>
      <c r="E15" s="251" t="s">
        <v>471</v>
      </c>
      <c r="F15" s="251" t="s">
        <v>257</v>
      </c>
      <c r="G15" s="251"/>
    </row>
    <row r="16" spans="2:7" x14ac:dyDescent="0.2">
      <c r="B16" s="251"/>
      <c r="C16" s="251"/>
      <c r="D16" s="251"/>
      <c r="E16" s="251" t="s">
        <v>437</v>
      </c>
      <c r="F16" s="251" t="s">
        <v>472</v>
      </c>
      <c r="G16" s="251"/>
    </row>
    <row r="17" spans="2:7" x14ac:dyDescent="0.2">
      <c r="B17" s="251"/>
      <c r="C17" s="251"/>
      <c r="D17" s="251"/>
      <c r="E17" s="251" t="s">
        <v>473</v>
      </c>
      <c r="F17" s="251" t="s">
        <v>474</v>
      </c>
      <c r="G17" s="251"/>
    </row>
    <row r="18" spans="2:7" x14ac:dyDescent="0.2">
      <c r="B18" s="251"/>
      <c r="C18" s="251"/>
      <c r="D18" s="251"/>
      <c r="E18" s="251" t="s">
        <v>362</v>
      </c>
      <c r="F18" s="251" t="s">
        <v>475</v>
      </c>
      <c r="G18" s="251"/>
    </row>
    <row r="19" spans="2:7" x14ac:dyDescent="0.2">
      <c r="B19" s="251"/>
      <c r="C19" s="251"/>
      <c r="D19" s="251"/>
      <c r="E19" s="251" t="s">
        <v>476</v>
      </c>
      <c r="F19" s="251" t="s">
        <v>313</v>
      </c>
      <c r="G19" s="251"/>
    </row>
    <row r="20" spans="2:7" x14ac:dyDescent="0.2">
      <c r="B20" s="251"/>
      <c r="C20" s="251"/>
      <c r="D20" s="251"/>
      <c r="E20" s="251" t="s">
        <v>49</v>
      </c>
      <c r="F20" s="251" t="s">
        <v>364</v>
      </c>
      <c r="G20" s="251"/>
    </row>
    <row r="21" spans="2:7" x14ac:dyDescent="0.2">
      <c r="B21" s="251"/>
      <c r="C21" s="251"/>
      <c r="D21" s="251"/>
      <c r="E21" s="251"/>
      <c r="F21" s="251" t="s">
        <v>374</v>
      </c>
      <c r="G21" s="251"/>
    </row>
    <row r="22" spans="2:7" x14ac:dyDescent="0.2">
      <c r="B22" s="251"/>
      <c r="C22" s="251"/>
      <c r="D22" s="251"/>
      <c r="E22" s="251"/>
      <c r="F22" s="251" t="s">
        <v>393</v>
      </c>
      <c r="G22" s="251"/>
    </row>
    <row r="23" spans="2:7" x14ac:dyDescent="0.2">
      <c r="F23" t="s">
        <v>399</v>
      </c>
    </row>
    <row r="24" spans="2:7" x14ac:dyDescent="0.2">
      <c r="F24" t="s">
        <v>477</v>
      </c>
    </row>
    <row r="25" spans="2:7" x14ac:dyDescent="0.2">
      <c r="F25" t="s">
        <v>410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8"/>
  <sheetViews>
    <sheetView workbookViewId="0">
      <selection activeCell="H6" sqref="H6:N6"/>
    </sheetView>
  </sheetViews>
  <sheetFormatPr baseColWidth="10" defaultColWidth="11.42578125" defaultRowHeight="15" x14ac:dyDescent="0.25"/>
  <cols>
    <col min="1" max="1" width="2.5703125" style="44" customWidth="1"/>
    <col min="2" max="6" width="4.28515625" hidden="1" customWidth="1"/>
    <col min="7" max="7" width="18.7109375" style="241" bestFit="1" customWidth="1"/>
    <col min="8" max="8" width="33.7109375" style="241" customWidth="1"/>
    <col min="9" max="9" width="16.42578125" style="241" customWidth="1"/>
    <col min="10" max="10" width="18.28515625" style="241" customWidth="1"/>
    <col min="11" max="11" width="14" style="242" customWidth="1"/>
    <col min="12" max="12" width="15.42578125" style="241" customWidth="1"/>
    <col min="13" max="13" width="13.7109375" style="241" customWidth="1"/>
    <col min="14" max="14" width="22.42578125" style="241" customWidth="1"/>
    <col min="15" max="43" width="11.42578125" style="44"/>
  </cols>
  <sheetData>
    <row r="1" spans="2:21" s="44" customFormat="1" ht="15.75" x14ac:dyDescent="0.25">
      <c r="G1" s="224"/>
      <c r="H1" s="225"/>
      <c r="I1" s="225"/>
      <c r="J1" s="225"/>
      <c r="K1" s="226"/>
      <c r="L1" s="225"/>
      <c r="M1" s="225"/>
      <c r="N1" s="225"/>
      <c r="O1" s="220" t="s">
        <v>68</v>
      </c>
    </row>
    <row r="2" spans="2:21" s="44" customFormat="1" ht="15.75" x14ac:dyDescent="0.25">
      <c r="G2" s="462" t="s">
        <v>1</v>
      </c>
      <c r="H2" s="462"/>
      <c r="I2" s="462"/>
      <c r="J2" s="462"/>
      <c r="K2" s="462"/>
      <c r="L2" s="462"/>
      <c r="M2" s="462"/>
      <c r="N2" s="462"/>
      <c r="O2" s="462"/>
      <c r="P2" s="462"/>
      <c r="Q2" s="228"/>
      <c r="R2" s="229"/>
      <c r="S2" s="230" t="s">
        <v>65</v>
      </c>
      <c r="T2" s="229"/>
      <c r="U2" s="231"/>
    </row>
    <row r="3" spans="2:21" s="44" customFormat="1" x14ac:dyDescent="0.25">
      <c r="G3" s="463" t="s">
        <v>2</v>
      </c>
      <c r="H3" s="463"/>
      <c r="I3" s="463"/>
      <c r="J3" s="463"/>
      <c r="K3" s="463"/>
      <c r="L3" s="463"/>
      <c r="M3" s="463"/>
      <c r="N3" s="463"/>
      <c r="O3" s="463"/>
      <c r="P3" s="463"/>
      <c r="Q3" s="228"/>
      <c r="R3" s="229"/>
      <c r="S3" s="230" t="s">
        <v>478</v>
      </c>
      <c r="T3" s="229"/>
      <c r="U3" s="231"/>
    </row>
    <row r="4" spans="2:21" s="44" customFormat="1" x14ac:dyDescent="0.2">
      <c r="G4" s="464" t="s">
        <v>479</v>
      </c>
      <c r="H4" s="464"/>
      <c r="I4" s="464"/>
      <c r="J4" s="464"/>
      <c r="K4" s="464"/>
      <c r="L4" s="464"/>
      <c r="M4" s="464"/>
      <c r="N4" s="464"/>
      <c r="O4" s="464"/>
      <c r="P4" s="464"/>
      <c r="Q4" s="228"/>
      <c r="R4" s="229"/>
      <c r="S4" s="230" t="s">
        <v>480</v>
      </c>
      <c r="T4" s="229"/>
      <c r="U4" s="231"/>
    </row>
    <row r="5" spans="2:21" s="44" customFormat="1" x14ac:dyDescent="0.25">
      <c r="H5" s="227"/>
      <c r="I5" s="250"/>
      <c r="J5" s="461" t="e">
        <f>+#REF!</f>
        <v>#REF!</v>
      </c>
      <c r="K5" s="461"/>
      <c r="L5" s="227"/>
      <c r="M5" s="227"/>
      <c r="N5" s="227"/>
      <c r="O5" s="227"/>
      <c r="P5" s="227"/>
      <c r="Q5" s="228"/>
      <c r="R5" s="229"/>
      <c r="S5" s="229"/>
      <c r="T5" s="229"/>
      <c r="U5" s="231"/>
    </row>
    <row r="6" spans="2:21" s="44" customFormat="1" x14ac:dyDescent="0.25">
      <c r="G6" s="249" t="s">
        <v>16</v>
      </c>
      <c r="H6" s="460" t="s">
        <v>1437</v>
      </c>
      <c r="I6" s="460"/>
      <c r="J6" s="460"/>
      <c r="K6" s="460"/>
      <c r="L6" s="460"/>
      <c r="M6" s="460"/>
      <c r="N6" s="460"/>
      <c r="O6" s="220"/>
    </row>
    <row r="7" spans="2:21" ht="25.5" customHeight="1" x14ac:dyDescent="0.2">
      <c r="B7" s="232" t="s">
        <v>481</v>
      </c>
      <c r="C7" s="233" t="s">
        <v>482</v>
      </c>
      <c r="D7" s="233" t="s">
        <v>483</v>
      </c>
      <c r="E7" s="233" t="s">
        <v>484</v>
      </c>
      <c r="F7" s="234" t="s">
        <v>485</v>
      </c>
      <c r="G7" s="246" t="s">
        <v>486</v>
      </c>
      <c r="H7" s="247" t="s">
        <v>487</v>
      </c>
      <c r="I7" s="247" t="s">
        <v>18</v>
      </c>
      <c r="J7" s="247" t="s">
        <v>488</v>
      </c>
      <c r="K7" s="248" t="s">
        <v>489</v>
      </c>
      <c r="L7" s="247" t="s">
        <v>490</v>
      </c>
      <c r="M7" s="247" t="s">
        <v>491</v>
      </c>
      <c r="N7" s="247" t="s">
        <v>492</v>
      </c>
    </row>
    <row r="8" spans="2:21" ht="12.75" x14ac:dyDescent="0.2">
      <c r="B8" s="5" t="e">
        <f>IF(Tabla1[[#This Row],[Código_Actividad]]="","",CONCATENATE(Tabla1[[#This Row],[POA]],".",Tabla1[[#This Row],[SRS]],".",Tabla1[[#This Row],[AREA]],".",Tabla1[[#This Row],[TIPO]]))</f>
        <v>#REF!</v>
      </c>
      <c r="C8" s="5" t="e">
        <f>IF(Tabla1[[#This Row],[Código_Actividad]]="","",'[4]Formulario PPGR1'!#REF!)</f>
        <v>#REF!</v>
      </c>
      <c r="D8" s="5" t="e">
        <f>IF(Tabla1[[#This Row],[Código_Actividad]]="","",'[4]Formulario PPGR1'!#REF!)</f>
        <v>#REF!</v>
      </c>
      <c r="E8" s="5" t="e">
        <f>IF(Tabla1[[#This Row],[Código_Actividad]]="","",'[4]Formulario PPGR1'!#REF!)</f>
        <v>#REF!</v>
      </c>
      <c r="F8" s="5" t="e">
        <f>IF(Tabla1[[#This Row],[Código_Actividad]]="","",'[4]Formulario PPGR1'!#REF!)</f>
        <v>#REF!</v>
      </c>
      <c r="G8" s="235" t="s">
        <v>114</v>
      </c>
      <c r="H8" s="236" t="s">
        <v>493</v>
      </c>
      <c r="I8" s="236" t="s">
        <v>494</v>
      </c>
      <c r="J8" s="235">
        <v>1</v>
      </c>
      <c r="K8" s="237">
        <v>500000</v>
      </c>
      <c r="L8" s="238">
        <f>+Tabla1[[#This Row],[Precio Unitario]]*Tabla1[[#This Row],[Cantidad de Insumos]]</f>
        <v>500000</v>
      </c>
      <c r="M8" s="239"/>
      <c r="N8" s="236"/>
    </row>
    <row r="9" spans="2:21" ht="12.75" x14ac:dyDescent="0.2">
      <c r="B9" s="5" t="e">
        <f>IF(Tabla1[[#This Row],[Código_Actividad]]="","",CONCATENATE(Tabla1[[#This Row],[POA]],".",Tabla1[[#This Row],[SRS]],".",Tabla1[[#This Row],[AREA]],".",Tabla1[[#This Row],[TIPO]]))</f>
        <v>#REF!</v>
      </c>
      <c r="C9" s="5" t="e">
        <f>IF(Tabla1[[#This Row],[Código_Actividad]]="","",'[4]Formulario PPGR1'!#REF!)</f>
        <v>#REF!</v>
      </c>
      <c r="D9" s="5" t="e">
        <f>IF(Tabla1[[#This Row],[Código_Actividad]]="","",'[4]Formulario PPGR1'!#REF!)</f>
        <v>#REF!</v>
      </c>
      <c r="E9" s="5" t="e">
        <f>IF(Tabla1[[#This Row],[Código_Actividad]]="","",'[4]Formulario PPGR1'!#REF!)</f>
        <v>#REF!</v>
      </c>
      <c r="F9" s="5" t="e">
        <f>IF(Tabla1[[#This Row],[Código_Actividad]]="","",'[4]Formulario PPGR1'!#REF!)</f>
        <v>#REF!</v>
      </c>
      <c r="G9" s="235" t="s">
        <v>376</v>
      </c>
      <c r="H9" s="236" t="s">
        <v>495</v>
      </c>
      <c r="I9" s="236" t="s">
        <v>494</v>
      </c>
      <c r="J9" s="235">
        <v>1</v>
      </c>
      <c r="K9" s="237">
        <v>200000</v>
      </c>
      <c r="L9" s="238">
        <f>+Tabla1[[#This Row],[Precio Unitario]]*Tabla1[[#This Row],[Cantidad de Insumos]]</f>
        <v>200000</v>
      </c>
      <c r="M9" s="239"/>
      <c r="N9" s="236"/>
    </row>
    <row r="10" spans="2:21" ht="12.75" x14ac:dyDescent="0.2">
      <c r="B10" s="5" t="e">
        <f>IF(Tabla1[[#This Row],[Código_Actividad]]="","",CONCATENATE(Tabla1[[#This Row],[POA]],".",Tabla1[[#This Row],[SRS]],".",Tabla1[[#This Row],[AREA]],".",Tabla1[[#This Row],[TIPO]]))</f>
        <v>#REF!</v>
      </c>
      <c r="C10" s="5" t="e">
        <f>IF(Tabla1[[#This Row],[Código_Actividad]]="","",'[4]Formulario PPGR1'!#REF!)</f>
        <v>#REF!</v>
      </c>
      <c r="D10" s="5" t="e">
        <f>IF(Tabla1[[#This Row],[Código_Actividad]]="","",'[4]Formulario PPGR1'!#REF!)</f>
        <v>#REF!</v>
      </c>
      <c r="E10" s="5" t="e">
        <f>IF(Tabla1[[#This Row],[Código_Actividad]]="","",'[4]Formulario PPGR1'!#REF!)</f>
        <v>#REF!</v>
      </c>
      <c r="F10" s="5" t="e">
        <f>IF(Tabla1[[#This Row],[Código_Actividad]]="","",'[4]Formulario PPGR1'!#REF!)</f>
        <v>#REF!</v>
      </c>
      <c r="G10" s="235" t="s">
        <v>135</v>
      </c>
      <c r="H10" s="236" t="s">
        <v>496</v>
      </c>
      <c r="I10" s="236" t="s">
        <v>494</v>
      </c>
      <c r="J10" s="235">
        <v>1</v>
      </c>
      <c r="K10" s="237">
        <v>10000</v>
      </c>
      <c r="L10" s="238">
        <f>+Tabla1[[#This Row],[Precio Unitario]]*Tabla1[[#This Row],[Cantidad de Insumos]]</f>
        <v>10000</v>
      </c>
      <c r="M10" s="239"/>
      <c r="N10" s="236"/>
    </row>
    <row r="11" spans="2:21" ht="12.75" x14ac:dyDescent="0.2">
      <c r="B11" s="5" t="str">
        <f>IF(Tabla1[[#This Row],[Código_Actividad]]="","",CONCATENATE(Tabla1[[#This Row],[POA]],".",Tabla1[[#This Row],[SRS]],".",Tabla1[[#This Row],[AREA]],".",Tabla1[[#This Row],[TIPO]]))</f>
        <v/>
      </c>
      <c r="C11" s="5" t="str">
        <f>IF(Tabla1[[#This Row],[Código_Actividad]]="","",'[4]Formulario PPGR1'!#REF!)</f>
        <v/>
      </c>
      <c r="D11" s="5" t="str">
        <f>IF(Tabla1[[#This Row],[Código_Actividad]]="","",'[4]Formulario PPGR1'!#REF!)</f>
        <v/>
      </c>
      <c r="E11" s="5" t="str">
        <f>IF(Tabla1[[#This Row],[Código_Actividad]]="","",'[4]Formulario PPGR1'!#REF!)</f>
        <v/>
      </c>
      <c r="F11" s="5" t="str">
        <f>IF(Tabla1[[#This Row],[Código_Actividad]]="","",'[4]Formulario PPGR1'!#REF!)</f>
        <v/>
      </c>
      <c r="G11" s="235"/>
      <c r="H11" s="236"/>
      <c r="I11" s="236"/>
      <c r="J11" s="235"/>
      <c r="K11" s="237"/>
      <c r="L11" s="238">
        <f>+Tabla1[[#This Row],[Precio Unitario]]*Tabla1[[#This Row],[Cantidad de Insumos]]</f>
        <v>0</v>
      </c>
      <c r="M11" s="239"/>
      <c r="N11" s="236"/>
    </row>
    <row r="12" spans="2:21" ht="12.75" x14ac:dyDescent="0.2">
      <c r="B12" s="5" t="str">
        <f>IF(Tabla1[[#This Row],[Código_Actividad]]="","",CONCATENATE(Tabla1[[#This Row],[POA]],".",Tabla1[[#This Row],[SRS]],".",Tabla1[[#This Row],[AREA]],".",Tabla1[[#This Row],[TIPO]]))</f>
        <v/>
      </c>
      <c r="C12" s="5" t="str">
        <f>IF(Tabla1[[#This Row],[Código_Actividad]]="","",'[4]Formulario PPGR1'!#REF!)</f>
        <v/>
      </c>
      <c r="D12" s="5" t="str">
        <f>IF(Tabla1[[#This Row],[Código_Actividad]]="","",'[4]Formulario PPGR1'!#REF!)</f>
        <v/>
      </c>
      <c r="E12" s="5" t="str">
        <f>IF(Tabla1[[#This Row],[Código_Actividad]]="","",'[4]Formulario PPGR1'!#REF!)</f>
        <v/>
      </c>
      <c r="F12" s="5" t="str">
        <f>IF(Tabla1[[#This Row],[Código_Actividad]]="","",'[4]Formulario PPGR1'!#REF!)</f>
        <v/>
      </c>
      <c r="G12" s="235"/>
      <c r="H12" s="236"/>
      <c r="I12" s="236"/>
      <c r="J12" s="235"/>
      <c r="K12" s="237"/>
      <c r="L12" s="238">
        <f>+Tabla1[[#This Row],[Precio Unitario]]*Tabla1[[#This Row],[Cantidad de Insumos]]</f>
        <v>0</v>
      </c>
      <c r="M12" s="239"/>
      <c r="N12" s="236"/>
    </row>
    <row r="13" spans="2:21" ht="12.75" x14ac:dyDescent="0.2">
      <c r="B13" s="5" t="str">
        <f>IF(Tabla1[[#This Row],[Código_Actividad]]="","",CONCATENATE(Tabla1[[#This Row],[POA]],".",Tabla1[[#This Row],[SRS]],".",Tabla1[[#This Row],[AREA]],".",Tabla1[[#This Row],[TIPO]]))</f>
        <v/>
      </c>
      <c r="C13" s="5" t="str">
        <f>IF(Tabla1[[#This Row],[Código_Actividad]]="","",'[4]Formulario PPGR1'!#REF!)</f>
        <v/>
      </c>
      <c r="D13" s="5" t="str">
        <f>IF(Tabla1[[#This Row],[Código_Actividad]]="","",'[4]Formulario PPGR1'!#REF!)</f>
        <v/>
      </c>
      <c r="E13" s="5" t="str">
        <f>IF(Tabla1[[#This Row],[Código_Actividad]]="","",'[4]Formulario PPGR1'!#REF!)</f>
        <v/>
      </c>
      <c r="F13" s="5" t="str">
        <f>IF(Tabla1[[#This Row],[Código_Actividad]]="","",'[4]Formulario PPGR1'!#REF!)</f>
        <v/>
      </c>
      <c r="G13" s="235"/>
      <c r="H13" s="236"/>
      <c r="I13" s="236"/>
      <c r="J13" s="235"/>
      <c r="K13" s="237"/>
      <c r="L13" s="238">
        <f>+Tabla1[[#This Row],[Precio Unitario]]*Tabla1[[#This Row],[Cantidad de Insumos]]</f>
        <v>0</v>
      </c>
      <c r="M13" s="239"/>
      <c r="N13" s="236"/>
    </row>
    <row r="14" spans="2:21" ht="12.75" x14ac:dyDescent="0.2">
      <c r="B14" s="5" t="str">
        <f>IF(Tabla1[[#This Row],[Código_Actividad]]="","",CONCATENATE(Tabla1[[#This Row],[POA]],".",Tabla1[[#This Row],[SRS]],".",Tabla1[[#This Row],[AREA]],".",Tabla1[[#This Row],[TIPO]]))</f>
        <v/>
      </c>
      <c r="C14" s="5" t="str">
        <f>IF(Tabla1[[#This Row],[Código_Actividad]]="","",'[4]Formulario PPGR1'!#REF!)</f>
        <v/>
      </c>
      <c r="D14" s="5" t="str">
        <f>IF(Tabla1[[#This Row],[Código_Actividad]]="","",'[4]Formulario PPGR1'!#REF!)</f>
        <v/>
      </c>
      <c r="E14" s="5" t="str">
        <f>IF(Tabla1[[#This Row],[Código_Actividad]]="","",'[4]Formulario PPGR1'!#REF!)</f>
        <v/>
      </c>
      <c r="F14" s="5" t="str">
        <f>IF(Tabla1[[#This Row],[Código_Actividad]]="","",'[4]Formulario PPGR1'!#REF!)</f>
        <v/>
      </c>
      <c r="G14" s="235"/>
      <c r="H14" s="236"/>
      <c r="I14" s="236"/>
      <c r="J14" s="235"/>
      <c r="K14" s="237"/>
      <c r="L14" s="238">
        <f>+Tabla1[[#This Row],[Precio Unitario]]*Tabla1[[#This Row],[Cantidad de Insumos]]</f>
        <v>0</v>
      </c>
      <c r="M14" s="239"/>
      <c r="N14" s="236"/>
    </row>
    <row r="15" spans="2:21" ht="12.75" x14ac:dyDescent="0.2">
      <c r="B15" s="5" t="str">
        <f>IF(Tabla1[[#This Row],[Código_Actividad]]="","",CONCATENATE(Tabla1[[#This Row],[POA]],".",Tabla1[[#This Row],[SRS]],".",Tabla1[[#This Row],[AREA]],".",Tabla1[[#This Row],[TIPO]]))</f>
        <v/>
      </c>
      <c r="C15" s="5" t="str">
        <f>IF(Tabla1[[#This Row],[Código_Actividad]]="","",'[4]Formulario PPGR1'!#REF!)</f>
        <v/>
      </c>
      <c r="D15" s="5" t="str">
        <f>IF(Tabla1[[#This Row],[Código_Actividad]]="","",'[4]Formulario PPGR1'!#REF!)</f>
        <v/>
      </c>
      <c r="E15" s="5" t="str">
        <f>IF(Tabla1[[#This Row],[Código_Actividad]]="","",'[4]Formulario PPGR1'!#REF!)</f>
        <v/>
      </c>
      <c r="F15" s="5" t="str">
        <f>IF(Tabla1[[#This Row],[Código_Actividad]]="","",'[4]Formulario PPGR1'!#REF!)</f>
        <v/>
      </c>
      <c r="G15" s="235"/>
      <c r="H15" s="236"/>
      <c r="I15" s="236"/>
      <c r="J15" s="235"/>
      <c r="K15" s="237"/>
      <c r="L15" s="238">
        <f>+Tabla1[[#This Row],[Precio Unitario]]*Tabla1[[#This Row],[Cantidad de Insumos]]</f>
        <v>0</v>
      </c>
      <c r="M15" s="239"/>
      <c r="N15" s="236"/>
    </row>
    <row r="16" spans="2:21" ht="12.75" x14ac:dyDescent="0.2">
      <c r="B16" s="5" t="str">
        <f>IF(Tabla1[[#This Row],[Código_Actividad]]="","",CONCATENATE(Tabla1[[#This Row],[POA]],".",Tabla1[[#This Row],[SRS]],".",Tabla1[[#This Row],[AREA]],".",Tabla1[[#This Row],[TIPO]]))</f>
        <v/>
      </c>
      <c r="C16" s="5" t="str">
        <f>IF(Tabla1[[#This Row],[Código_Actividad]]="","",'[4]Formulario PPGR1'!#REF!)</f>
        <v/>
      </c>
      <c r="D16" s="5" t="str">
        <f>IF(Tabla1[[#This Row],[Código_Actividad]]="","",'[4]Formulario PPGR1'!#REF!)</f>
        <v/>
      </c>
      <c r="E16" s="5" t="str">
        <f>IF(Tabla1[[#This Row],[Código_Actividad]]="","",'[4]Formulario PPGR1'!#REF!)</f>
        <v/>
      </c>
      <c r="F16" s="5" t="str">
        <f>IF(Tabla1[[#This Row],[Código_Actividad]]="","",'[4]Formulario PPGR1'!#REF!)</f>
        <v/>
      </c>
      <c r="G16" s="235"/>
      <c r="H16" s="236"/>
      <c r="I16" s="236"/>
      <c r="J16" s="235"/>
      <c r="K16" s="237"/>
      <c r="L16" s="238">
        <f>+Tabla1[[#This Row],[Precio Unitario]]*Tabla1[[#This Row],[Cantidad de Insumos]]</f>
        <v>0</v>
      </c>
      <c r="M16" s="239"/>
      <c r="N16" s="236"/>
    </row>
    <row r="17" spans="2:14" ht="12.75" x14ac:dyDescent="0.2">
      <c r="B17" s="5" t="str">
        <f>IF(Tabla1[[#This Row],[Código_Actividad]]="","",CONCATENATE(Tabla1[[#This Row],[POA]],".",Tabla1[[#This Row],[SRS]],".",Tabla1[[#This Row],[AREA]],".",Tabla1[[#This Row],[TIPO]]))</f>
        <v/>
      </c>
      <c r="C17" s="5" t="str">
        <f>IF(Tabla1[[#This Row],[Código_Actividad]]="","",'[4]Formulario PPGR1'!#REF!)</f>
        <v/>
      </c>
      <c r="D17" s="5" t="str">
        <f>IF(Tabla1[[#This Row],[Código_Actividad]]="","",'[4]Formulario PPGR1'!#REF!)</f>
        <v/>
      </c>
      <c r="E17" s="5" t="str">
        <f>IF(Tabla1[[#This Row],[Código_Actividad]]="","",'[4]Formulario PPGR1'!#REF!)</f>
        <v/>
      </c>
      <c r="F17" s="5" t="str">
        <f>IF(Tabla1[[#This Row],[Código_Actividad]]="","",'[4]Formulario PPGR1'!#REF!)</f>
        <v/>
      </c>
      <c r="G17" s="235"/>
      <c r="H17" s="236"/>
      <c r="I17" s="236"/>
      <c r="J17" s="235"/>
      <c r="K17" s="237"/>
      <c r="L17" s="238">
        <f>+Tabla1[[#This Row],[Precio Unitario]]*Tabla1[[#This Row],[Cantidad de Insumos]]</f>
        <v>0</v>
      </c>
      <c r="M17" s="239"/>
      <c r="N17" s="236"/>
    </row>
    <row r="18" spans="2:14" ht="12.75" x14ac:dyDescent="0.2">
      <c r="B18" s="5" t="str">
        <f>IF(Tabla1[[#This Row],[Código_Actividad]]="","",CONCATENATE(Tabla1[[#This Row],[POA]],".",Tabla1[[#This Row],[SRS]],".",Tabla1[[#This Row],[AREA]],".",Tabla1[[#This Row],[TIPO]]))</f>
        <v/>
      </c>
      <c r="C18" s="5" t="str">
        <f>IF(Tabla1[[#This Row],[Código_Actividad]]="","",'[4]Formulario PPGR1'!#REF!)</f>
        <v/>
      </c>
      <c r="D18" s="5" t="str">
        <f>IF(Tabla1[[#This Row],[Código_Actividad]]="","",'[4]Formulario PPGR1'!#REF!)</f>
        <v/>
      </c>
      <c r="E18" s="5" t="str">
        <f>IF(Tabla1[[#This Row],[Código_Actividad]]="","",'[4]Formulario PPGR1'!#REF!)</f>
        <v/>
      </c>
      <c r="F18" s="5" t="str">
        <f>IF(Tabla1[[#This Row],[Código_Actividad]]="","",'[4]Formulario PPGR1'!#REF!)</f>
        <v/>
      </c>
      <c r="G18" s="235"/>
      <c r="H18" s="236"/>
      <c r="I18" s="236"/>
      <c r="J18" s="235"/>
      <c r="K18" s="237"/>
      <c r="L18" s="238">
        <f>+Tabla1[[#This Row],[Precio Unitario]]*Tabla1[[#This Row],[Cantidad de Insumos]]</f>
        <v>0</v>
      </c>
      <c r="M18" s="239"/>
      <c r="N18" s="236"/>
    </row>
    <row r="19" spans="2:14" ht="12.75" x14ac:dyDescent="0.2">
      <c r="B19" s="5" t="str">
        <f>IF(Tabla1[[#This Row],[Código_Actividad]]="","",CONCATENATE(Tabla1[[#This Row],[POA]],".",Tabla1[[#This Row],[SRS]],".",Tabla1[[#This Row],[AREA]],".",Tabla1[[#This Row],[TIPO]]))</f>
        <v/>
      </c>
      <c r="C19" s="5" t="str">
        <f>IF(Tabla1[[#This Row],[Código_Actividad]]="","",'[4]Formulario PPGR1'!#REF!)</f>
        <v/>
      </c>
      <c r="D19" s="5" t="str">
        <f>IF(Tabla1[[#This Row],[Código_Actividad]]="","",'[4]Formulario PPGR1'!#REF!)</f>
        <v/>
      </c>
      <c r="E19" s="5" t="str">
        <f>IF(Tabla1[[#This Row],[Código_Actividad]]="","",'[4]Formulario PPGR1'!#REF!)</f>
        <v/>
      </c>
      <c r="F19" s="5" t="str">
        <f>IF(Tabla1[[#This Row],[Código_Actividad]]="","",'[4]Formulario PPGR1'!#REF!)</f>
        <v/>
      </c>
      <c r="G19" s="235"/>
      <c r="H19" s="236"/>
      <c r="I19" s="236"/>
      <c r="J19" s="235"/>
      <c r="K19" s="237"/>
      <c r="L19" s="238">
        <f>+Tabla1[[#This Row],[Precio Unitario]]*Tabla1[[#This Row],[Cantidad de Insumos]]</f>
        <v>0</v>
      </c>
      <c r="M19" s="239"/>
      <c r="N19" s="236"/>
    </row>
    <row r="20" spans="2:14" ht="12.75" x14ac:dyDescent="0.2">
      <c r="B20" s="5" t="str">
        <f>IF(Tabla1[[#This Row],[Código_Actividad]]="","",CONCATENATE(Tabla1[[#This Row],[POA]],".",Tabla1[[#This Row],[SRS]],".",Tabla1[[#This Row],[AREA]],".",Tabla1[[#This Row],[TIPO]]))</f>
        <v/>
      </c>
      <c r="C20" s="5" t="str">
        <f>IF(Tabla1[[#This Row],[Código_Actividad]]="","",'[4]Formulario PPGR1'!#REF!)</f>
        <v/>
      </c>
      <c r="D20" s="5" t="str">
        <f>IF(Tabla1[[#This Row],[Código_Actividad]]="","",'[4]Formulario PPGR1'!#REF!)</f>
        <v/>
      </c>
      <c r="E20" s="5" t="str">
        <f>IF(Tabla1[[#This Row],[Código_Actividad]]="","",'[4]Formulario PPGR1'!#REF!)</f>
        <v/>
      </c>
      <c r="F20" s="5" t="str">
        <f>IF(Tabla1[[#This Row],[Código_Actividad]]="","",'[4]Formulario PPGR1'!#REF!)</f>
        <v/>
      </c>
      <c r="G20" s="235"/>
      <c r="H20" s="236"/>
      <c r="I20" s="236"/>
      <c r="J20" s="235"/>
      <c r="K20" s="237"/>
      <c r="L20" s="238">
        <f>+Tabla1[[#This Row],[Precio Unitario]]*Tabla1[[#This Row],[Cantidad de Insumos]]</f>
        <v>0</v>
      </c>
      <c r="M20" s="239"/>
      <c r="N20" s="236"/>
    </row>
    <row r="21" spans="2:14" ht="12.75" x14ac:dyDescent="0.2">
      <c r="B21" s="5" t="str">
        <f>IF(Tabla1[[#This Row],[Código_Actividad]]="","",CONCATENATE(Tabla1[[#This Row],[POA]],".",Tabla1[[#This Row],[SRS]],".",Tabla1[[#This Row],[AREA]],".",Tabla1[[#This Row],[TIPO]]))</f>
        <v/>
      </c>
      <c r="C21" s="5" t="str">
        <f>IF(Tabla1[[#This Row],[Código_Actividad]]="","",'[4]Formulario PPGR1'!#REF!)</f>
        <v/>
      </c>
      <c r="D21" s="5" t="str">
        <f>IF(Tabla1[[#This Row],[Código_Actividad]]="","",'[4]Formulario PPGR1'!#REF!)</f>
        <v/>
      </c>
      <c r="E21" s="5" t="str">
        <f>IF(Tabla1[[#This Row],[Código_Actividad]]="","",'[4]Formulario PPGR1'!#REF!)</f>
        <v/>
      </c>
      <c r="F21" s="5" t="str">
        <f>IF(Tabla1[[#This Row],[Código_Actividad]]="","",'[4]Formulario PPGR1'!#REF!)</f>
        <v/>
      </c>
      <c r="G21" s="235"/>
      <c r="H21" s="236"/>
      <c r="I21" s="236"/>
      <c r="J21" s="235"/>
      <c r="K21" s="237"/>
      <c r="L21" s="238">
        <f>+Tabla1[[#This Row],[Precio Unitario]]*Tabla1[[#This Row],[Cantidad de Insumos]]</f>
        <v>0</v>
      </c>
      <c r="M21" s="239"/>
      <c r="N21" s="236"/>
    </row>
    <row r="22" spans="2:14" ht="12.75" x14ac:dyDescent="0.2">
      <c r="B22" s="5" t="str">
        <f>IF(Tabla1[[#This Row],[Código_Actividad]]="","",CONCATENATE(Tabla1[[#This Row],[POA]],".",Tabla1[[#This Row],[SRS]],".",Tabla1[[#This Row],[AREA]],".",Tabla1[[#This Row],[TIPO]]))</f>
        <v/>
      </c>
      <c r="C22" s="5" t="str">
        <f>IF(Tabla1[[#This Row],[Código_Actividad]]="","",'[4]Formulario PPGR1'!#REF!)</f>
        <v/>
      </c>
      <c r="D22" s="5" t="str">
        <f>IF(Tabla1[[#This Row],[Código_Actividad]]="","",'[4]Formulario PPGR1'!#REF!)</f>
        <v/>
      </c>
      <c r="E22" s="5" t="str">
        <f>IF(Tabla1[[#This Row],[Código_Actividad]]="","",'[4]Formulario PPGR1'!#REF!)</f>
        <v/>
      </c>
      <c r="F22" s="5" t="str">
        <f>IF(Tabla1[[#This Row],[Código_Actividad]]="","",'[4]Formulario PPGR1'!#REF!)</f>
        <v/>
      </c>
      <c r="G22" s="235"/>
      <c r="H22" s="236"/>
      <c r="I22" s="236"/>
      <c r="J22" s="235"/>
      <c r="K22" s="237"/>
      <c r="L22" s="238">
        <f>+Tabla1[[#This Row],[Precio Unitario]]*Tabla1[[#This Row],[Cantidad de Insumos]]</f>
        <v>0</v>
      </c>
      <c r="M22" s="239"/>
      <c r="N22" s="236"/>
    </row>
    <row r="23" spans="2:14" ht="12.75" x14ac:dyDescent="0.2">
      <c r="B23" s="5" t="str">
        <f>IF(Tabla1[[#This Row],[Código_Actividad]]="","",CONCATENATE(Tabla1[[#This Row],[POA]],".",Tabla1[[#This Row],[SRS]],".",Tabla1[[#This Row],[AREA]],".",Tabla1[[#This Row],[TIPO]]))</f>
        <v/>
      </c>
      <c r="C23" s="5" t="str">
        <f>IF(Tabla1[[#This Row],[Código_Actividad]]="","",'[4]Formulario PPGR1'!#REF!)</f>
        <v/>
      </c>
      <c r="D23" s="5" t="str">
        <f>IF(Tabla1[[#This Row],[Código_Actividad]]="","",'[4]Formulario PPGR1'!#REF!)</f>
        <v/>
      </c>
      <c r="E23" s="5" t="str">
        <f>IF(Tabla1[[#This Row],[Código_Actividad]]="","",'[4]Formulario PPGR1'!#REF!)</f>
        <v/>
      </c>
      <c r="F23" s="5" t="str">
        <f>IF(Tabla1[[#This Row],[Código_Actividad]]="","",'[4]Formulario PPGR1'!#REF!)</f>
        <v/>
      </c>
      <c r="G23" s="235"/>
      <c r="H23" s="236"/>
      <c r="I23" s="236"/>
      <c r="J23" s="235"/>
      <c r="K23" s="237"/>
      <c r="L23" s="238">
        <f>+Tabla1[[#This Row],[Precio Unitario]]*Tabla1[[#This Row],[Cantidad de Insumos]]</f>
        <v>0</v>
      </c>
      <c r="M23" s="239"/>
      <c r="N23" s="236"/>
    </row>
    <row r="24" spans="2:14" ht="12.75" x14ac:dyDescent="0.2">
      <c r="B24" s="5" t="str">
        <f>IF(Tabla1[[#This Row],[Código_Actividad]]="","",CONCATENATE(Tabla1[[#This Row],[POA]],".",Tabla1[[#This Row],[SRS]],".",Tabla1[[#This Row],[AREA]],".",Tabla1[[#This Row],[TIPO]]))</f>
        <v/>
      </c>
      <c r="C24" s="5" t="str">
        <f>IF(Tabla1[[#This Row],[Código_Actividad]]="","",'[4]Formulario PPGR1'!#REF!)</f>
        <v/>
      </c>
      <c r="D24" s="5" t="str">
        <f>IF(Tabla1[[#This Row],[Código_Actividad]]="","",'[4]Formulario PPGR1'!#REF!)</f>
        <v/>
      </c>
      <c r="E24" s="5" t="str">
        <f>IF(Tabla1[[#This Row],[Código_Actividad]]="","",'[4]Formulario PPGR1'!#REF!)</f>
        <v/>
      </c>
      <c r="F24" s="5" t="str">
        <f>IF(Tabla1[[#This Row],[Código_Actividad]]="","",'[4]Formulario PPGR1'!#REF!)</f>
        <v/>
      </c>
      <c r="G24" s="235"/>
      <c r="H24" s="236"/>
      <c r="I24" s="236"/>
      <c r="J24" s="235"/>
      <c r="K24" s="237"/>
      <c r="L24" s="238">
        <f>+Tabla1[[#This Row],[Precio Unitario]]*Tabla1[[#This Row],[Cantidad de Insumos]]</f>
        <v>0</v>
      </c>
      <c r="M24" s="239"/>
      <c r="N24" s="236"/>
    </row>
    <row r="25" spans="2:14" ht="12.75" x14ac:dyDescent="0.2">
      <c r="B25" s="5" t="str">
        <f>IF(Tabla1[[#This Row],[Código_Actividad]]="","",CONCATENATE(Tabla1[[#This Row],[POA]],".",Tabla1[[#This Row],[SRS]],".",Tabla1[[#This Row],[AREA]],".",Tabla1[[#This Row],[TIPO]]))</f>
        <v/>
      </c>
      <c r="C25" s="5" t="str">
        <f>IF(Tabla1[[#This Row],[Código_Actividad]]="","",'[4]Formulario PPGR1'!#REF!)</f>
        <v/>
      </c>
      <c r="D25" s="5" t="str">
        <f>IF(Tabla1[[#This Row],[Código_Actividad]]="","",'[4]Formulario PPGR1'!#REF!)</f>
        <v/>
      </c>
      <c r="E25" s="5" t="str">
        <f>IF(Tabla1[[#This Row],[Código_Actividad]]="","",'[4]Formulario PPGR1'!#REF!)</f>
        <v/>
      </c>
      <c r="F25" s="5" t="str">
        <f>IF(Tabla1[[#This Row],[Código_Actividad]]="","",'[4]Formulario PPGR1'!#REF!)</f>
        <v/>
      </c>
      <c r="G25" s="235"/>
      <c r="H25" s="236"/>
      <c r="I25" s="236"/>
      <c r="J25" s="235"/>
      <c r="K25" s="237"/>
      <c r="L25" s="238">
        <f>+Tabla1[[#This Row],[Precio Unitario]]*Tabla1[[#This Row],[Cantidad de Insumos]]</f>
        <v>0</v>
      </c>
      <c r="M25" s="239"/>
      <c r="N25" s="236"/>
    </row>
    <row r="26" spans="2:14" ht="12.75" x14ac:dyDescent="0.2">
      <c r="B26" s="5" t="str">
        <f>IF(Tabla1[[#This Row],[Código_Actividad]]="","",CONCATENATE(Tabla1[[#This Row],[POA]],".",Tabla1[[#This Row],[SRS]],".",Tabla1[[#This Row],[AREA]],".",Tabla1[[#This Row],[TIPO]]))</f>
        <v/>
      </c>
      <c r="C26" s="5" t="str">
        <f>IF(Tabla1[[#This Row],[Código_Actividad]]="","",'[4]Formulario PPGR1'!#REF!)</f>
        <v/>
      </c>
      <c r="D26" s="5" t="str">
        <f>IF(Tabla1[[#This Row],[Código_Actividad]]="","",'[4]Formulario PPGR1'!#REF!)</f>
        <v/>
      </c>
      <c r="E26" s="5" t="str">
        <f>IF(Tabla1[[#This Row],[Código_Actividad]]="","",'[4]Formulario PPGR1'!#REF!)</f>
        <v/>
      </c>
      <c r="F26" s="5" t="str">
        <f>IF(Tabla1[[#This Row],[Código_Actividad]]="","",'[4]Formulario PPGR1'!#REF!)</f>
        <v/>
      </c>
      <c r="G26" s="235"/>
      <c r="H26" s="236"/>
      <c r="I26" s="236"/>
      <c r="J26" s="235"/>
      <c r="K26" s="237"/>
      <c r="L26" s="238">
        <f>+Tabla1[[#This Row],[Precio Unitario]]*Tabla1[[#This Row],[Cantidad de Insumos]]</f>
        <v>0</v>
      </c>
      <c r="M26" s="239"/>
      <c r="N26" s="236"/>
    </row>
    <row r="27" spans="2:14" ht="12.75" x14ac:dyDescent="0.2">
      <c r="B27" s="5" t="str">
        <f>IF(Tabla1[[#This Row],[Código_Actividad]]="","",CONCATENATE(Tabla1[[#This Row],[POA]],".",Tabla1[[#This Row],[SRS]],".",Tabla1[[#This Row],[AREA]],".",Tabla1[[#This Row],[TIPO]]))</f>
        <v/>
      </c>
      <c r="C27" s="5" t="str">
        <f>IF(Tabla1[[#This Row],[Código_Actividad]]="","",'[4]Formulario PPGR1'!#REF!)</f>
        <v/>
      </c>
      <c r="D27" s="5" t="str">
        <f>IF(Tabla1[[#This Row],[Código_Actividad]]="","",'[4]Formulario PPGR1'!#REF!)</f>
        <v/>
      </c>
      <c r="E27" s="5" t="str">
        <f>IF(Tabla1[[#This Row],[Código_Actividad]]="","",'[4]Formulario PPGR1'!#REF!)</f>
        <v/>
      </c>
      <c r="F27" s="5" t="str">
        <f>IF(Tabla1[[#This Row],[Código_Actividad]]="","",'[4]Formulario PPGR1'!#REF!)</f>
        <v/>
      </c>
      <c r="G27" s="235"/>
      <c r="H27" s="236"/>
      <c r="I27" s="236"/>
      <c r="J27" s="235"/>
      <c r="K27" s="237"/>
      <c r="L27" s="238">
        <f>+Tabla1[[#This Row],[Precio Unitario]]*Tabla1[[#This Row],[Cantidad de Insumos]]</f>
        <v>0</v>
      </c>
      <c r="M27" s="239"/>
      <c r="N27" s="236"/>
    </row>
    <row r="28" spans="2:14" ht="12.75" x14ac:dyDescent="0.2">
      <c r="B28" s="5" t="str">
        <f>IF(Tabla1[[#This Row],[Código_Actividad]]="","",CONCATENATE(Tabla1[[#This Row],[POA]],".",Tabla1[[#This Row],[SRS]],".",Tabla1[[#This Row],[AREA]],".",Tabla1[[#This Row],[TIPO]]))</f>
        <v/>
      </c>
      <c r="C28" s="5" t="str">
        <f>IF(Tabla1[[#This Row],[Código_Actividad]]="","",'[4]Formulario PPGR1'!#REF!)</f>
        <v/>
      </c>
      <c r="D28" s="5" t="str">
        <f>IF(Tabla1[[#This Row],[Código_Actividad]]="","",'[4]Formulario PPGR1'!#REF!)</f>
        <v/>
      </c>
      <c r="E28" s="5" t="str">
        <f>IF(Tabla1[[#This Row],[Código_Actividad]]="","",'[4]Formulario PPGR1'!#REF!)</f>
        <v/>
      </c>
      <c r="F28" s="5" t="str">
        <f>IF(Tabla1[[#This Row],[Código_Actividad]]="","",'[4]Formulario PPGR1'!#REF!)</f>
        <v/>
      </c>
      <c r="G28" s="235"/>
      <c r="H28" s="236"/>
      <c r="I28" s="236"/>
      <c r="J28" s="235"/>
      <c r="K28" s="237"/>
      <c r="L28" s="238">
        <f>+Tabla1[[#This Row],[Precio Unitario]]*Tabla1[[#This Row],[Cantidad de Insumos]]</f>
        <v>0</v>
      </c>
      <c r="M28" s="239"/>
      <c r="N28" s="236"/>
    </row>
    <row r="29" spans="2:14" ht="12.75" x14ac:dyDescent="0.2">
      <c r="B29" s="5" t="str">
        <f>IF(Tabla1[[#This Row],[Código_Actividad]]="","",CONCATENATE(Tabla1[[#This Row],[POA]],".",Tabla1[[#This Row],[SRS]],".",Tabla1[[#This Row],[AREA]],".",Tabla1[[#This Row],[TIPO]]))</f>
        <v/>
      </c>
      <c r="C29" s="5" t="str">
        <f>IF(Tabla1[[#This Row],[Código_Actividad]]="","",'[4]Formulario PPGR1'!#REF!)</f>
        <v/>
      </c>
      <c r="D29" s="5" t="str">
        <f>IF(Tabla1[[#This Row],[Código_Actividad]]="","",'[4]Formulario PPGR1'!#REF!)</f>
        <v/>
      </c>
      <c r="E29" s="5" t="str">
        <f>IF(Tabla1[[#This Row],[Código_Actividad]]="","",'[4]Formulario PPGR1'!#REF!)</f>
        <v/>
      </c>
      <c r="F29" s="5" t="str">
        <f>IF(Tabla1[[#This Row],[Código_Actividad]]="","",'[4]Formulario PPGR1'!#REF!)</f>
        <v/>
      </c>
      <c r="G29" s="235"/>
      <c r="H29" s="236"/>
      <c r="I29" s="236"/>
      <c r="J29" s="235"/>
      <c r="K29" s="237"/>
      <c r="L29" s="238">
        <f>+Tabla1[[#This Row],[Precio Unitario]]*Tabla1[[#This Row],[Cantidad de Insumos]]</f>
        <v>0</v>
      </c>
      <c r="M29" s="239"/>
      <c r="N29" s="236"/>
    </row>
    <row r="30" spans="2:14" ht="12.75" x14ac:dyDescent="0.2">
      <c r="B30" s="5" t="str">
        <f>IF(Tabla1[[#This Row],[Código_Actividad]]="","",CONCATENATE(Tabla1[[#This Row],[POA]],".",Tabla1[[#This Row],[SRS]],".",Tabla1[[#This Row],[AREA]],".",Tabla1[[#This Row],[TIPO]]))</f>
        <v/>
      </c>
      <c r="C30" s="5" t="str">
        <f>IF(Tabla1[[#This Row],[Código_Actividad]]="","",'[4]Formulario PPGR1'!#REF!)</f>
        <v/>
      </c>
      <c r="D30" s="5" t="str">
        <f>IF(Tabla1[[#This Row],[Código_Actividad]]="","",'[4]Formulario PPGR1'!#REF!)</f>
        <v/>
      </c>
      <c r="E30" s="5" t="str">
        <f>IF(Tabla1[[#This Row],[Código_Actividad]]="","",'[4]Formulario PPGR1'!#REF!)</f>
        <v/>
      </c>
      <c r="F30" s="5" t="str">
        <f>IF(Tabla1[[#This Row],[Código_Actividad]]="","",'[4]Formulario PPGR1'!#REF!)</f>
        <v/>
      </c>
      <c r="G30" s="235"/>
      <c r="H30" s="236"/>
      <c r="I30" s="236"/>
      <c r="J30" s="235"/>
      <c r="K30" s="237"/>
      <c r="L30" s="238">
        <f>+Tabla1[[#This Row],[Precio Unitario]]*Tabla1[[#This Row],[Cantidad de Insumos]]</f>
        <v>0</v>
      </c>
      <c r="M30" s="239"/>
      <c r="N30" s="236"/>
    </row>
    <row r="31" spans="2:14" ht="12.75" x14ac:dyDescent="0.2">
      <c r="B31" s="5" t="str">
        <f>IF(Tabla1[[#This Row],[Código_Actividad]]="","",CONCATENATE(Tabla1[[#This Row],[POA]],".",Tabla1[[#This Row],[SRS]],".",Tabla1[[#This Row],[AREA]],".",Tabla1[[#This Row],[TIPO]]))</f>
        <v/>
      </c>
      <c r="C31" s="5" t="str">
        <f>IF(Tabla1[[#This Row],[Código_Actividad]]="","",'[4]Formulario PPGR1'!#REF!)</f>
        <v/>
      </c>
      <c r="D31" s="5" t="str">
        <f>IF(Tabla1[[#This Row],[Código_Actividad]]="","",'[4]Formulario PPGR1'!#REF!)</f>
        <v/>
      </c>
      <c r="E31" s="5" t="str">
        <f>IF(Tabla1[[#This Row],[Código_Actividad]]="","",'[4]Formulario PPGR1'!#REF!)</f>
        <v/>
      </c>
      <c r="F31" s="5" t="str">
        <f>IF(Tabla1[[#This Row],[Código_Actividad]]="","",'[4]Formulario PPGR1'!#REF!)</f>
        <v/>
      </c>
      <c r="G31" s="235"/>
      <c r="H31" s="236"/>
      <c r="I31" s="236"/>
      <c r="J31" s="235"/>
      <c r="K31" s="237"/>
      <c r="L31" s="238">
        <f>+Tabla1[[#This Row],[Precio Unitario]]*Tabla1[[#This Row],[Cantidad de Insumos]]</f>
        <v>0</v>
      </c>
      <c r="M31" s="239"/>
      <c r="N31" s="236"/>
    </row>
    <row r="32" spans="2:14" ht="12.75" x14ac:dyDescent="0.2">
      <c r="B32" s="5" t="str">
        <f>IF(Tabla1[[#This Row],[Código_Actividad]]="","",CONCATENATE(Tabla1[[#This Row],[POA]],".",Tabla1[[#This Row],[SRS]],".",Tabla1[[#This Row],[AREA]],".",Tabla1[[#This Row],[TIPO]]))</f>
        <v/>
      </c>
      <c r="C32" s="5" t="str">
        <f>IF(Tabla1[[#This Row],[Código_Actividad]]="","",'[4]Formulario PPGR1'!#REF!)</f>
        <v/>
      </c>
      <c r="D32" s="5" t="str">
        <f>IF(Tabla1[[#This Row],[Código_Actividad]]="","",'[4]Formulario PPGR1'!#REF!)</f>
        <v/>
      </c>
      <c r="E32" s="5" t="str">
        <f>IF(Tabla1[[#This Row],[Código_Actividad]]="","",'[4]Formulario PPGR1'!#REF!)</f>
        <v/>
      </c>
      <c r="F32" s="5" t="str">
        <f>IF(Tabla1[[#This Row],[Código_Actividad]]="","",'[4]Formulario PPGR1'!#REF!)</f>
        <v/>
      </c>
      <c r="G32" s="235"/>
      <c r="H32" s="236"/>
      <c r="I32" s="236"/>
      <c r="J32" s="235"/>
      <c r="K32" s="237"/>
      <c r="L32" s="238">
        <f>+Tabla1[[#This Row],[Precio Unitario]]*Tabla1[[#This Row],[Cantidad de Insumos]]</f>
        <v>0</v>
      </c>
      <c r="M32" s="239"/>
      <c r="N32" s="236"/>
    </row>
    <row r="33" spans="2:14" ht="12.75" x14ac:dyDescent="0.2">
      <c r="B33" s="5" t="str">
        <f>IF(Tabla1[[#This Row],[Código_Actividad]]="","",CONCATENATE(Tabla1[[#This Row],[POA]],".",Tabla1[[#This Row],[SRS]],".",Tabla1[[#This Row],[AREA]],".",Tabla1[[#This Row],[TIPO]]))</f>
        <v/>
      </c>
      <c r="C33" s="5" t="str">
        <f>IF(Tabla1[[#This Row],[Código_Actividad]]="","",'[4]Formulario PPGR1'!#REF!)</f>
        <v/>
      </c>
      <c r="D33" s="5" t="str">
        <f>IF(Tabla1[[#This Row],[Código_Actividad]]="","",'[4]Formulario PPGR1'!#REF!)</f>
        <v/>
      </c>
      <c r="E33" s="5" t="str">
        <f>IF(Tabla1[[#This Row],[Código_Actividad]]="","",'[4]Formulario PPGR1'!#REF!)</f>
        <v/>
      </c>
      <c r="F33" s="5" t="str">
        <f>IF(Tabla1[[#This Row],[Código_Actividad]]="","",'[4]Formulario PPGR1'!#REF!)</f>
        <v/>
      </c>
      <c r="G33" s="235"/>
      <c r="H33" s="236"/>
      <c r="I33" s="236"/>
      <c r="J33" s="235"/>
      <c r="K33" s="237"/>
      <c r="L33" s="238">
        <f>+Tabla1[[#This Row],[Precio Unitario]]*Tabla1[[#This Row],[Cantidad de Insumos]]</f>
        <v>0</v>
      </c>
      <c r="M33" s="239"/>
      <c r="N33" s="236"/>
    </row>
    <row r="34" spans="2:14" ht="12.75" x14ac:dyDescent="0.2">
      <c r="B34" s="5" t="str">
        <f>IF(Tabla1[[#This Row],[Código_Actividad]]="","",CONCATENATE(Tabla1[[#This Row],[POA]],".",Tabla1[[#This Row],[SRS]],".",Tabla1[[#This Row],[AREA]],".",Tabla1[[#This Row],[TIPO]]))</f>
        <v/>
      </c>
      <c r="C34" s="5" t="str">
        <f>IF(Tabla1[[#This Row],[Código_Actividad]]="","",'[4]Formulario PPGR1'!#REF!)</f>
        <v/>
      </c>
      <c r="D34" s="5" t="str">
        <f>IF(Tabla1[[#This Row],[Código_Actividad]]="","",'[4]Formulario PPGR1'!#REF!)</f>
        <v/>
      </c>
      <c r="E34" s="5" t="str">
        <f>IF(Tabla1[[#This Row],[Código_Actividad]]="","",'[4]Formulario PPGR1'!#REF!)</f>
        <v/>
      </c>
      <c r="F34" s="5" t="str">
        <f>IF(Tabla1[[#This Row],[Código_Actividad]]="","",'[4]Formulario PPGR1'!#REF!)</f>
        <v/>
      </c>
      <c r="G34" s="235"/>
      <c r="H34" s="236"/>
      <c r="I34" s="236"/>
      <c r="J34" s="235"/>
      <c r="K34" s="237"/>
      <c r="L34" s="238">
        <f>+Tabla1[[#This Row],[Precio Unitario]]*Tabla1[[#This Row],[Cantidad de Insumos]]</f>
        <v>0</v>
      </c>
      <c r="M34" s="239"/>
      <c r="N34" s="236"/>
    </row>
    <row r="35" spans="2:14" ht="12.75" x14ac:dyDescent="0.2">
      <c r="B35" s="5" t="str">
        <f>IF(Tabla1[[#This Row],[Código_Actividad]]="","",CONCATENATE(Tabla1[[#This Row],[POA]],".",Tabla1[[#This Row],[SRS]],".",Tabla1[[#This Row],[AREA]],".",Tabla1[[#This Row],[TIPO]]))</f>
        <v/>
      </c>
      <c r="C35" s="5" t="str">
        <f>IF(Tabla1[[#This Row],[Código_Actividad]]="","",'[4]Formulario PPGR1'!#REF!)</f>
        <v/>
      </c>
      <c r="D35" s="5" t="str">
        <f>IF(Tabla1[[#This Row],[Código_Actividad]]="","",'[4]Formulario PPGR1'!#REF!)</f>
        <v/>
      </c>
      <c r="E35" s="5" t="str">
        <f>IF(Tabla1[[#This Row],[Código_Actividad]]="","",'[4]Formulario PPGR1'!#REF!)</f>
        <v/>
      </c>
      <c r="F35" s="5" t="str">
        <f>IF(Tabla1[[#This Row],[Código_Actividad]]="","",'[4]Formulario PPGR1'!#REF!)</f>
        <v/>
      </c>
      <c r="G35" s="235"/>
      <c r="H35" s="236"/>
      <c r="I35" s="236"/>
      <c r="J35" s="235"/>
      <c r="K35" s="237"/>
      <c r="L35" s="238">
        <f>+Tabla1[[#This Row],[Precio Unitario]]*Tabla1[[#This Row],[Cantidad de Insumos]]</f>
        <v>0</v>
      </c>
      <c r="M35" s="239"/>
      <c r="N35" s="236"/>
    </row>
    <row r="36" spans="2:14" ht="12.75" x14ac:dyDescent="0.2">
      <c r="B36" s="5" t="str">
        <f>IF(Tabla1[[#This Row],[Código_Actividad]]="","",CONCATENATE(Tabla1[[#This Row],[POA]],".",Tabla1[[#This Row],[SRS]],".",Tabla1[[#This Row],[AREA]],".",Tabla1[[#This Row],[TIPO]]))</f>
        <v/>
      </c>
      <c r="C36" s="5" t="str">
        <f>IF(Tabla1[[#This Row],[Código_Actividad]]="","",'[4]Formulario PPGR1'!#REF!)</f>
        <v/>
      </c>
      <c r="D36" s="5" t="str">
        <f>IF(Tabla1[[#This Row],[Código_Actividad]]="","",'[4]Formulario PPGR1'!#REF!)</f>
        <v/>
      </c>
      <c r="E36" s="5" t="str">
        <f>IF(Tabla1[[#This Row],[Código_Actividad]]="","",'[4]Formulario PPGR1'!#REF!)</f>
        <v/>
      </c>
      <c r="F36" s="5" t="str">
        <f>IF(Tabla1[[#This Row],[Código_Actividad]]="","",'[4]Formulario PPGR1'!#REF!)</f>
        <v/>
      </c>
      <c r="G36" s="235"/>
      <c r="H36" s="236"/>
      <c r="I36" s="236"/>
      <c r="J36" s="235"/>
      <c r="K36" s="237"/>
      <c r="L36" s="238">
        <f>+Tabla1[[#This Row],[Precio Unitario]]*Tabla1[[#This Row],[Cantidad de Insumos]]</f>
        <v>0</v>
      </c>
      <c r="M36" s="239"/>
      <c r="N36" s="236"/>
    </row>
    <row r="37" spans="2:14" ht="12.75" x14ac:dyDescent="0.2">
      <c r="B37" s="5" t="str">
        <f>IF(Tabla1[[#This Row],[Código_Actividad]]="","",CONCATENATE(Tabla1[[#This Row],[POA]],".",Tabla1[[#This Row],[SRS]],".",Tabla1[[#This Row],[AREA]],".",Tabla1[[#This Row],[TIPO]]))</f>
        <v/>
      </c>
      <c r="C37" s="5" t="str">
        <f>IF(Tabla1[[#This Row],[Código_Actividad]]="","",'[4]Formulario PPGR1'!#REF!)</f>
        <v/>
      </c>
      <c r="D37" s="5" t="str">
        <f>IF(Tabla1[[#This Row],[Código_Actividad]]="","",'[4]Formulario PPGR1'!#REF!)</f>
        <v/>
      </c>
      <c r="E37" s="5" t="str">
        <f>IF(Tabla1[[#This Row],[Código_Actividad]]="","",'[4]Formulario PPGR1'!#REF!)</f>
        <v/>
      </c>
      <c r="F37" s="5" t="str">
        <f>IF(Tabla1[[#This Row],[Código_Actividad]]="","",'[4]Formulario PPGR1'!#REF!)</f>
        <v/>
      </c>
      <c r="G37" s="235"/>
      <c r="H37" s="236"/>
      <c r="I37" s="236"/>
      <c r="J37" s="235"/>
      <c r="K37" s="237"/>
      <c r="L37" s="238">
        <f>+Tabla1[[#This Row],[Precio Unitario]]*Tabla1[[#This Row],[Cantidad de Insumos]]</f>
        <v>0</v>
      </c>
      <c r="M37" s="239"/>
      <c r="N37" s="236"/>
    </row>
    <row r="38" spans="2:14" ht="12.75" x14ac:dyDescent="0.2">
      <c r="B38" s="5" t="str">
        <f>IF(Tabla1[[#This Row],[Código_Actividad]]="","",CONCATENATE(Tabla1[[#This Row],[POA]],".",Tabla1[[#This Row],[SRS]],".",Tabla1[[#This Row],[AREA]],".",Tabla1[[#This Row],[TIPO]]))</f>
        <v/>
      </c>
      <c r="C38" s="5" t="str">
        <f>IF(Tabla1[[#This Row],[Código_Actividad]]="","",'[4]Formulario PPGR1'!#REF!)</f>
        <v/>
      </c>
      <c r="D38" s="5" t="str">
        <f>IF(Tabla1[[#This Row],[Código_Actividad]]="","",'[4]Formulario PPGR1'!#REF!)</f>
        <v/>
      </c>
      <c r="E38" s="5" t="str">
        <f>IF(Tabla1[[#This Row],[Código_Actividad]]="","",'[4]Formulario PPGR1'!#REF!)</f>
        <v/>
      </c>
      <c r="F38" s="5" t="str">
        <f>IF(Tabla1[[#This Row],[Código_Actividad]]="","",'[4]Formulario PPGR1'!#REF!)</f>
        <v/>
      </c>
      <c r="G38" s="235"/>
      <c r="H38" s="236"/>
      <c r="I38" s="236"/>
      <c r="J38" s="235"/>
      <c r="K38" s="237"/>
      <c r="L38" s="238">
        <f>+Tabla1[[#This Row],[Precio Unitario]]*Tabla1[[#This Row],[Cantidad de Insumos]]</f>
        <v>0</v>
      </c>
      <c r="M38" s="239"/>
      <c r="N38" s="236"/>
    </row>
    <row r="39" spans="2:14" ht="12.75" x14ac:dyDescent="0.2">
      <c r="B39" s="5" t="str">
        <f>IF(Tabla1[[#This Row],[Código_Actividad]]="","",CONCATENATE(Tabla1[[#This Row],[POA]],".",Tabla1[[#This Row],[SRS]],".",Tabla1[[#This Row],[AREA]],".",Tabla1[[#This Row],[TIPO]]))</f>
        <v/>
      </c>
      <c r="C39" s="5" t="str">
        <f>IF(Tabla1[[#This Row],[Código_Actividad]]="","",'[4]Formulario PPGR1'!#REF!)</f>
        <v/>
      </c>
      <c r="D39" s="5" t="str">
        <f>IF(Tabla1[[#This Row],[Código_Actividad]]="","",'[4]Formulario PPGR1'!#REF!)</f>
        <v/>
      </c>
      <c r="E39" s="5" t="str">
        <f>IF(Tabla1[[#This Row],[Código_Actividad]]="","",'[4]Formulario PPGR1'!#REF!)</f>
        <v/>
      </c>
      <c r="F39" s="5" t="str">
        <f>IF(Tabla1[[#This Row],[Código_Actividad]]="","",'[4]Formulario PPGR1'!#REF!)</f>
        <v/>
      </c>
      <c r="G39" s="235"/>
      <c r="H39" s="236"/>
      <c r="I39" s="236"/>
      <c r="J39" s="235"/>
      <c r="K39" s="237"/>
      <c r="L39" s="238">
        <f>+Tabla1[[#This Row],[Precio Unitario]]*Tabla1[[#This Row],[Cantidad de Insumos]]</f>
        <v>0</v>
      </c>
      <c r="M39" s="239"/>
      <c r="N39" s="236"/>
    </row>
    <row r="40" spans="2:14" ht="12.75" x14ac:dyDescent="0.2">
      <c r="B40" s="5" t="str">
        <f>IF(Tabla1[[#This Row],[Código_Actividad]]="","",CONCATENATE(Tabla1[[#This Row],[POA]],".",Tabla1[[#This Row],[SRS]],".",Tabla1[[#This Row],[AREA]],".",Tabla1[[#This Row],[TIPO]]))</f>
        <v/>
      </c>
      <c r="C40" s="5" t="str">
        <f>IF(Tabla1[[#This Row],[Código_Actividad]]="","",'[4]Formulario PPGR1'!#REF!)</f>
        <v/>
      </c>
      <c r="D40" s="5" t="str">
        <f>IF(Tabla1[[#This Row],[Código_Actividad]]="","",'[4]Formulario PPGR1'!#REF!)</f>
        <v/>
      </c>
      <c r="E40" s="5" t="str">
        <f>IF(Tabla1[[#This Row],[Código_Actividad]]="","",'[4]Formulario PPGR1'!#REF!)</f>
        <v/>
      </c>
      <c r="F40" s="5" t="str">
        <f>IF(Tabla1[[#This Row],[Código_Actividad]]="","",'[4]Formulario PPGR1'!#REF!)</f>
        <v/>
      </c>
      <c r="G40" s="235"/>
      <c r="H40" s="236"/>
      <c r="I40" s="236"/>
      <c r="J40" s="235"/>
      <c r="K40" s="237"/>
      <c r="L40" s="238">
        <f>+Tabla1[[#This Row],[Precio Unitario]]*Tabla1[[#This Row],[Cantidad de Insumos]]</f>
        <v>0</v>
      </c>
      <c r="M40" s="239"/>
      <c r="N40" s="236"/>
    </row>
    <row r="41" spans="2:14" ht="12.75" x14ac:dyDescent="0.2">
      <c r="B41" s="5" t="str">
        <f>IF(Tabla1[[#This Row],[Código_Actividad]]="","",CONCATENATE(Tabla1[[#This Row],[POA]],".",Tabla1[[#This Row],[SRS]],".",Tabla1[[#This Row],[AREA]],".",Tabla1[[#This Row],[TIPO]]))</f>
        <v/>
      </c>
      <c r="C41" s="5" t="str">
        <f>IF(Tabla1[[#This Row],[Código_Actividad]]="","",'[4]Formulario PPGR1'!#REF!)</f>
        <v/>
      </c>
      <c r="D41" s="5" t="str">
        <f>IF(Tabla1[[#This Row],[Código_Actividad]]="","",'[4]Formulario PPGR1'!#REF!)</f>
        <v/>
      </c>
      <c r="E41" s="5" t="str">
        <f>IF(Tabla1[[#This Row],[Código_Actividad]]="","",'[4]Formulario PPGR1'!#REF!)</f>
        <v/>
      </c>
      <c r="F41" s="5" t="str">
        <f>IF(Tabla1[[#This Row],[Código_Actividad]]="","",'[4]Formulario PPGR1'!#REF!)</f>
        <v/>
      </c>
      <c r="G41" s="235"/>
      <c r="H41" s="236"/>
      <c r="I41" s="236"/>
      <c r="J41" s="235"/>
      <c r="K41" s="237"/>
      <c r="L41" s="238">
        <f>+Tabla1[[#This Row],[Precio Unitario]]*Tabla1[[#This Row],[Cantidad de Insumos]]</f>
        <v>0</v>
      </c>
      <c r="M41" s="239"/>
      <c r="N41" s="236"/>
    </row>
    <row r="42" spans="2:14" ht="12.75" x14ac:dyDescent="0.2">
      <c r="B42" s="5" t="str">
        <f>IF(Tabla1[[#This Row],[Código_Actividad]]="","",CONCATENATE(Tabla1[[#This Row],[POA]],".",Tabla1[[#This Row],[SRS]],".",Tabla1[[#This Row],[AREA]],".",Tabla1[[#This Row],[TIPO]]))</f>
        <v/>
      </c>
      <c r="C42" s="5" t="str">
        <f>IF(Tabla1[[#This Row],[Código_Actividad]]="","",'[4]Formulario PPGR1'!#REF!)</f>
        <v/>
      </c>
      <c r="D42" s="5" t="str">
        <f>IF(Tabla1[[#This Row],[Código_Actividad]]="","",'[4]Formulario PPGR1'!#REF!)</f>
        <v/>
      </c>
      <c r="E42" s="5" t="str">
        <f>IF(Tabla1[[#This Row],[Código_Actividad]]="","",'[4]Formulario PPGR1'!#REF!)</f>
        <v/>
      </c>
      <c r="F42" s="5" t="str">
        <f>IF(Tabla1[[#This Row],[Código_Actividad]]="","",'[4]Formulario PPGR1'!#REF!)</f>
        <v/>
      </c>
      <c r="G42" s="235"/>
      <c r="H42" s="236"/>
      <c r="I42" s="236"/>
      <c r="J42" s="235"/>
      <c r="K42" s="237"/>
      <c r="L42" s="238">
        <f>+Tabla1[[#This Row],[Precio Unitario]]*Tabla1[[#This Row],[Cantidad de Insumos]]</f>
        <v>0</v>
      </c>
      <c r="M42" s="239"/>
      <c r="N42" s="236"/>
    </row>
    <row r="43" spans="2:14" ht="12.75" x14ac:dyDescent="0.2">
      <c r="B43" s="5" t="str">
        <f>IF(Tabla1[[#This Row],[Código_Actividad]]="","",CONCATENATE(Tabla1[[#This Row],[POA]],".",Tabla1[[#This Row],[SRS]],".",Tabla1[[#This Row],[AREA]],".",Tabla1[[#This Row],[TIPO]]))</f>
        <v/>
      </c>
      <c r="C43" s="5" t="str">
        <f>IF(Tabla1[[#This Row],[Código_Actividad]]="","",'[4]Formulario PPGR1'!#REF!)</f>
        <v/>
      </c>
      <c r="D43" s="5" t="str">
        <f>IF(Tabla1[[#This Row],[Código_Actividad]]="","",'[4]Formulario PPGR1'!#REF!)</f>
        <v/>
      </c>
      <c r="E43" s="5" t="str">
        <f>IF(Tabla1[[#This Row],[Código_Actividad]]="","",'[4]Formulario PPGR1'!#REF!)</f>
        <v/>
      </c>
      <c r="F43" s="5" t="str">
        <f>IF(Tabla1[[#This Row],[Código_Actividad]]="","",'[4]Formulario PPGR1'!#REF!)</f>
        <v/>
      </c>
      <c r="G43" s="235"/>
      <c r="H43" s="236"/>
      <c r="I43" s="236"/>
      <c r="J43" s="235"/>
      <c r="K43" s="237"/>
      <c r="L43" s="238">
        <f>+Tabla1[[#This Row],[Precio Unitario]]*Tabla1[[#This Row],[Cantidad de Insumos]]</f>
        <v>0</v>
      </c>
      <c r="M43" s="239"/>
      <c r="N43" s="236"/>
    </row>
    <row r="44" spans="2:14" ht="12.75" x14ac:dyDescent="0.2">
      <c r="B44" s="5" t="str">
        <f>IF(Tabla1[[#This Row],[Código_Actividad]]="","",CONCATENATE(Tabla1[[#This Row],[POA]],".",Tabla1[[#This Row],[SRS]],".",Tabla1[[#This Row],[AREA]],".",Tabla1[[#This Row],[TIPO]]))</f>
        <v/>
      </c>
      <c r="C44" s="5" t="str">
        <f>IF(Tabla1[[#This Row],[Código_Actividad]]="","",'[4]Formulario PPGR1'!#REF!)</f>
        <v/>
      </c>
      <c r="D44" s="5" t="str">
        <f>IF(Tabla1[[#This Row],[Código_Actividad]]="","",'[4]Formulario PPGR1'!#REF!)</f>
        <v/>
      </c>
      <c r="E44" s="5" t="str">
        <f>IF(Tabla1[[#This Row],[Código_Actividad]]="","",'[4]Formulario PPGR1'!#REF!)</f>
        <v/>
      </c>
      <c r="F44" s="5" t="str">
        <f>IF(Tabla1[[#This Row],[Código_Actividad]]="","",'[4]Formulario PPGR1'!#REF!)</f>
        <v/>
      </c>
      <c r="G44" s="235"/>
      <c r="H44" s="236"/>
      <c r="I44" s="236"/>
      <c r="J44" s="235"/>
      <c r="K44" s="237"/>
      <c r="L44" s="238">
        <f>+Tabla1[[#This Row],[Precio Unitario]]*Tabla1[[#This Row],[Cantidad de Insumos]]</f>
        <v>0</v>
      </c>
      <c r="M44" s="239"/>
      <c r="N44" s="236"/>
    </row>
    <row r="45" spans="2:14" ht="12.75" x14ac:dyDescent="0.2">
      <c r="B45" s="5" t="str">
        <f>IF(Tabla1[[#This Row],[Código_Actividad]]="","",CONCATENATE(Tabla1[[#This Row],[POA]],".",Tabla1[[#This Row],[SRS]],".",Tabla1[[#This Row],[AREA]],".",Tabla1[[#This Row],[TIPO]]))</f>
        <v/>
      </c>
      <c r="C45" s="5" t="str">
        <f>IF(Tabla1[[#This Row],[Código_Actividad]]="","",'[4]Formulario PPGR1'!#REF!)</f>
        <v/>
      </c>
      <c r="D45" s="5" t="str">
        <f>IF(Tabla1[[#This Row],[Código_Actividad]]="","",'[4]Formulario PPGR1'!#REF!)</f>
        <v/>
      </c>
      <c r="E45" s="5" t="str">
        <f>IF(Tabla1[[#This Row],[Código_Actividad]]="","",'[4]Formulario PPGR1'!#REF!)</f>
        <v/>
      </c>
      <c r="F45" s="5" t="str">
        <f>IF(Tabla1[[#This Row],[Código_Actividad]]="","",'[4]Formulario PPGR1'!#REF!)</f>
        <v/>
      </c>
      <c r="G45" s="235"/>
      <c r="H45" s="236"/>
      <c r="I45" s="236"/>
      <c r="J45" s="235"/>
      <c r="K45" s="237"/>
      <c r="L45" s="238">
        <f>+Tabla1[[#This Row],[Precio Unitario]]*Tabla1[[#This Row],[Cantidad de Insumos]]</f>
        <v>0</v>
      </c>
      <c r="M45" s="239"/>
      <c r="N45" s="236"/>
    </row>
    <row r="46" spans="2:14" ht="12.75" x14ac:dyDescent="0.2">
      <c r="B46" s="5" t="str">
        <f>IF(Tabla1[[#This Row],[Código_Actividad]]="","",CONCATENATE(Tabla1[[#This Row],[POA]],".",Tabla1[[#This Row],[SRS]],".",Tabla1[[#This Row],[AREA]],".",Tabla1[[#This Row],[TIPO]]))</f>
        <v/>
      </c>
      <c r="C46" s="5" t="str">
        <f>IF(Tabla1[[#This Row],[Código_Actividad]]="","",'[4]Formulario PPGR1'!#REF!)</f>
        <v/>
      </c>
      <c r="D46" s="5" t="str">
        <f>IF(Tabla1[[#This Row],[Código_Actividad]]="","",'[4]Formulario PPGR1'!#REF!)</f>
        <v/>
      </c>
      <c r="E46" s="5" t="str">
        <f>IF(Tabla1[[#This Row],[Código_Actividad]]="","",'[4]Formulario PPGR1'!#REF!)</f>
        <v/>
      </c>
      <c r="F46" s="5" t="str">
        <f>IF(Tabla1[[#This Row],[Código_Actividad]]="","",'[4]Formulario PPGR1'!#REF!)</f>
        <v/>
      </c>
      <c r="G46" s="235"/>
      <c r="H46" s="236"/>
      <c r="I46" s="236"/>
      <c r="J46" s="235"/>
      <c r="K46" s="237"/>
      <c r="L46" s="238">
        <f>+Tabla1[[#This Row],[Precio Unitario]]*Tabla1[[#This Row],[Cantidad de Insumos]]</f>
        <v>0</v>
      </c>
      <c r="M46" s="239"/>
      <c r="N46" s="236"/>
    </row>
    <row r="47" spans="2:14" ht="12.75" x14ac:dyDescent="0.2">
      <c r="B47" s="5" t="str">
        <f>IF(Tabla1[[#This Row],[Código_Actividad]]="","",CONCATENATE(Tabla1[[#This Row],[POA]],".",Tabla1[[#This Row],[SRS]],".",Tabla1[[#This Row],[AREA]],".",Tabla1[[#This Row],[TIPO]]))</f>
        <v/>
      </c>
      <c r="C47" s="5" t="str">
        <f>IF(Tabla1[[#This Row],[Código_Actividad]]="","",'[4]Formulario PPGR1'!#REF!)</f>
        <v/>
      </c>
      <c r="D47" s="5" t="str">
        <f>IF(Tabla1[[#This Row],[Código_Actividad]]="","",'[4]Formulario PPGR1'!#REF!)</f>
        <v/>
      </c>
      <c r="E47" s="5" t="str">
        <f>IF(Tabla1[[#This Row],[Código_Actividad]]="","",'[4]Formulario PPGR1'!#REF!)</f>
        <v/>
      </c>
      <c r="F47" s="5" t="str">
        <f>IF(Tabla1[[#This Row],[Código_Actividad]]="","",'[4]Formulario PPGR1'!#REF!)</f>
        <v/>
      </c>
      <c r="G47" s="235"/>
      <c r="H47" s="236"/>
      <c r="I47" s="236"/>
      <c r="J47" s="235"/>
      <c r="K47" s="237"/>
      <c r="L47" s="238">
        <f>+Tabla1[[#This Row],[Precio Unitario]]*Tabla1[[#This Row],[Cantidad de Insumos]]</f>
        <v>0</v>
      </c>
      <c r="M47" s="239"/>
      <c r="N47" s="236"/>
    </row>
    <row r="48" spans="2:14" ht="12.75" x14ac:dyDescent="0.2">
      <c r="B48" s="5" t="str">
        <f>IF(Tabla1[[#This Row],[Código_Actividad]]="","",CONCATENATE(Tabla1[[#This Row],[POA]],".",Tabla1[[#This Row],[SRS]],".",Tabla1[[#This Row],[AREA]],".",Tabla1[[#This Row],[TIPO]]))</f>
        <v/>
      </c>
      <c r="C48" s="5" t="str">
        <f>IF(Tabla1[[#This Row],[Código_Actividad]]="","",'[4]Formulario PPGR1'!#REF!)</f>
        <v/>
      </c>
      <c r="D48" s="5" t="str">
        <f>IF(Tabla1[[#This Row],[Código_Actividad]]="","",'[4]Formulario PPGR1'!#REF!)</f>
        <v/>
      </c>
      <c r="E48" s="5" t="str">
        <f>IF(Tabla1[[#This Row],[Código_Actividad]]="","",'[4]Formulario PPGR1'!#REF!)</f>
        <v/>
      </c>
      <c r="F48" s="5" t="str">
        <f>IF(Tabla1[[#This Row],[Código_Actividad]]="","",'[4]Formulario PPGR1'!#REF!)</f>
        <v/>
      </c>
      <c r="G48" s="235"/>
      <c r="H48" s="236"/>
      <c r="I48" s="236"/>
      <c r="J48" s="235"/>
      <c r="K48" s="237"/>
      <c r="L48" s="238">
        <f>+Tabla1[[#This Row],[Precio Unitario]]*Tabla1[[#This Row],[Cantidad de Insumos]]</f>
        <v>0</v>
      </c>
      <c r="M48" s="239"/>
      <c r="N48" s="236"/>
    </row>
    <row r="49" spans="2:14" ht="12.75" x14ac:dyDescent="0.2">
      <c r="B49" s="5" t="str">
        <f>IF(Tabla1[[#This Row],[Código_Actividad]]="","",CONCATENATE(Tabla1[[#This Row],[POA]],".",Tabla1[[#This Row],[SRS]],".",Tabla1[[#This Row],[AREA]],".",Tabla1[[#This Row],[TIPO]]))</f>
        <v/>
      </c>
      <c r="C49" s="5" t="str">
        <f>IF(Tabla1[[#This Row],[Código_Actividad]]="","",'[4]Formulario PPGR1'!#REF!)</f>
        <v/>
      </c>
      <c r="D49" s="5" t="str">
        <f>IF(Tabla1[[#This Row],[Código_Actividad]]="","",'[4]Formulario PPGR1'!#REF!)</f>
        <v/>
      </c>
      <c r="E49" s="5" t="str">
        <f>IF(Tabla1[[#This Row],[Código_Actividad]]="","",'[4]Formulario PPGR1'!#REF!)</f>
        <v/>
      </c>
      <c r="F49" s="5" t="str">
        <f>IF(Tabla1[[#This Row],[Código_Actividad]]="","",'[4]Formulario PPGR1'!#REF!)</f>
        <v/>
      </c>
      <c r="G49" s="235"/>
      <c r="H49" s="236"/>
      <c r="I49" s="236"/>
      <c r="J49" s="235"/>
      <c r="K49" s="237"/>
      <c r="L49" s="238">
        <f>+Tabla1[[#This Row],[Precio Unitario]]*Tabla1[[#This Row],[Cantidad de Insumos]]</f>
        <v>0</v>
      </c>
      <c r="M49" s="239"/>
      <c r="N49" s="236"/>
    </row>
    <row r="50" spans="2:14" ht="12.75" x14ac:dyDescent="0.2">
      <c r="B50" s="5" t="str">
        <f>IF(Tabla1[[#This Row],[Código_Actividad]]="","",CONCATENATE(Tabla1[[#This Row],[POA]],".",Tabla1[[#This Row],[SRS]],".",Tabla1[[#This Row],[AREA]],".",Tabla1[[#This Row],[TIPO]]))</f>
        <v/>
      </c>
      <c r="C50" s="5" t="str">
        <f>IF(Tabla1[[#This Row],[Código_Actividad]]="","",'[4]Formulario PPGR1'!#REF!)</f>
        <v/>
      </c>
      <c r="D50" s="5" t="str">
        <f>IF(Tabla1[[#This Row],[Código_Actividad]]="","",'[4]Formulario PPGR1'!#REF!)</f>
        <v/>
      </c>
      <c r="E50" s="5" t="str">
        <f>IF(Tabla1[[#This Row],[Código_Actividad]]="","",'[4]Formulario PPGR1'!#REF!)</f>
        <v/>
      </c>
      <c r="F50" s="5" t="str">
        <f>IF(Tabla1[[#This Row],[Código_Actividad]]="","",'[4]Formulario PPGR1'!#REF!)</f>
        <v/>
      </c>
      <c r="G50" s="235"/>
      <c r="H50" s="236"/>
      <c r="I50" s="236"/>
      <c r="J50" s="235"/>
      <c r="K50" s="237"/>
      <c r="L50" s="238">
        <f>+Tabla1[[#This Row],[Precio Unitario]]*Tabla1[[#This Row],[Cantidad de Insumos]]</f>
        <v>0</v>
      </c>
      <c r="M50" s="239"/>
      <c r="N50" s="236"/>
    </row>
    <row r="51" spans="2:14" ht="12.75" x14ac:dyDescent="0.2">
      <c r="B51" s="5" t="str">
        <f>IF(Tabla1[[#This Row],[Código_Actividad]]="","",CONCATENATE(Tabla1[[#This Row],[POA]],".",Tabla1[[#This Row],[SRS]],".",Tabla1[[#This Row],[AREA]],".",Tabla1[[#This Row],[TIPO]]))</f>
        <v/>
      </c>
      <c r="C51" s="5" t="str">
        <f>IF(Tabla1[[#This Row],[Código_Actividad]]="","",'[4]Formulario PPGR1'!#REF!)</f>
        <v/>
      </c>
      <c r="D51" s="5" t="str">
        <f>IF(Tabla1[[#This Row],[Código_Actividad]]="","",'[4]Formulario PPGR1'!#REF!)</f>
        <v/>
      </c>
      <c r="E51" s="5" t="str">
        <f>IF(Tabla1[[#This Row],[Código_Actividad]]="","",'[4]Formulario PPGR1'!#REF!)</f>
        <v/>
      </c>
      <c r="F51" s="5" t="str">
        <f>IF(Tabla1[[#This Row],[Código_Actividad]]="","",'[4]Formulario PPGR1'!#REF!)</f>
        <v/>
      </c>
      <c r="G51" s="235"/>
      <c r="H51" s="236"/>
      <c r="I51" s="236"/>
      <c r="J51" s="235"/>
      <c r="K51" s="237"/>
      <c r="L51" s="238">
        <f>+Tabla1[[#This Row],[Precio Unitario]]*Tabla1[[#This Row],[Cantidad de Insumos]]</f>
        <v>0</v>
      </c>
      <c r="M51" s="239"/>
      <c r="N51" s="236"/>
    </row>
    <row r="52" spans="2:14" ht="12.75" x14ac:dyDescent="0.2">
      <c r="B52" s="5" t="str">
        <f>IF(Tabla1[[#This Row],[Código_Actividad]]="","",CONCATENATE(Tabla1[[#This Row],[POA]],".",Tabla1[[#This Row],[SRS]],".",Tabla1[[#This Row],[AREA]],".",Tabla1[[#This Row],[TIPO]]))</f>
        <v/>
      </c>
      <c r="C52" s="5" t="str">
        <f>IF(Tabla1[[#This Row],[Código_Actividad]]="","",'[4]Formulario PPGR1'!#REF!)</f>
        <v/>
      </c>
      <c r="D52" s="5" t="str">
        <f>IF(Tabla1[[#This Row],[Código_Actividad]]="","",'[4]Formulario PPGR1'!#REF!)</f>
        <v/>
      </c>
      <c r="E52" s="5" t="str">
        <f>IF(Tabla1[[#This Row],[Código_Actividad]]="","",'[4]Formulario PPGR1'!#REF!)</f>
        <v/>
      </c>
      <c r="F52" s="5" t="str">
        <f>IF(Tabla1[[#This Row],[Código_Actividad]]="","",'[4]Formulario PPGR1'!#REF!)</f>
        <v/>
      </c>
      <c r="G52" s="235"/>
      <c r="H52" s="236"/>
      <c r="I52" s="236"/>
      <c r="J52" s="235"/>
      <c r="K52" s="237"/>
      <c r="L52" s="238">
        <f>+Tabla1[[#This Row],[Precio Unitario]]*Tabla1[[#This Row],[Cantidad de Insumos]]</f>
        <v>0</v>
      </c>
      <c r="M52" s="239"/>
      <c r="N52" s="236"/>
    </row>
    <row r="53" spans="2:14" ht="12.75" x14ac:dyDescent="0.2">
      <c r="B53" s="5" t="str">
        <f>IF(Tabla1[[#This Row],[Código_Actividad]]="","",CONCATENATE(Tabla1[[#This Row],[POA]],".",Tabla1[[#This Row],[SRS]],".",Tabla1[[#This Row],[AREA]],".",Tabla1[[#This Row],[TIPO]]))</f>
        <v/>
      </c>
      <c r="C53" s="5" t="str">
        <f>IF(Tabla1[[#This Row],[Código_Actividad]]="","",'[4]Formulario PPGR1'!#REF!)</f>
        <v/>
      </c>
      <c r="D53" s="5" t="str">
        <f>IF(Tabla1[[#This Row],[Código_Actividad]]="","",'[4]Formulario PPGR1'!#REF!)</f>
        <v/>
      </c>
      <c r="E53" s="5" t="str">
        <f>IF(Tabla1[[#This Row],[Código_Actividad]]="","",'[4]Formulario PPGR1'!#REF!)</f>
        <v/>
      </c>
      <c r="F53" s="5" t="str">
        <f>IF(Tabla1[[#This Row],[Código_Actividad]]="","",'[4]Formulario PPGR1'!#REF!)</f>
        <v/>
      </c>
      <c r="G53" s="235"/>
      <c r="H53" s="236"/>
      <c r="I53" s="236"/>
      <c r="J53" s="235"/>
      <c r="K53" s="237"/>
      <c r="L53" s="238">
        <f>+Tabla1[[#This Row],[Precio Unitario]]*Tabla1[[#This Row],[Cantidad de Insumos]]</f>
        <v>0</v>
      </c>
      <c r="M53" s="239"/>
      <c r="N53" s="236"/>
    </row>
    <row r="54" spans="2:14" ht="12.75" x14ac:dyDescent="0.2">
      <c r="B54" s="5" t="str">
        <f>IF(Tabla1[[#This Row],[Código_Actividad]]="","",CONCATENATE(Tabla1[[#This Row],[POA]],".",Tabla1[[#This Row],[SRS]],".",Tabla1[[#This Row],[AREA]],".",Tabla1[[#This Row],[TIPO]]))</f>
        <v/>
      </c>
      <c r="C54" s="5" t="str">
        <f>IF(Tabla1[[#This Row],[Código_Actividad]]="","",'[4]Formulario PPGR1'!#REF!)</f>
        <v/>
      </c>
      <c r="D54" s="5" t="str">
        <f>IF(Tabla1[[#This Row],[Código_Actividad]]="","",'[4]Formulario PPGR1'!#REF!)</f>
        <v/>
      </c>
      <c r="E54" s="5" t="str">
        <f>IF(Tabla1[[#This Row],[Código_Actividad]]="","",'[4]Formulario PPGR1'!#REF!)</f>
        <v/>
      </c>
      <c r="F54" s="5" t="str">
        <f>IF(Tabla1[[#This Row],[Código_Actividad]]="","",'[4]Formulario PPGR1'!#REF!)</f>
        <v/>
      </c>
      <c r="G54" s="235"/>
      <c r="H54" s="236"/>
      <c r="I54" s="236"/>
      <c r="J54" s="235"/>
      <c r="K54" s="237"/>
      <c r="L54" s="238">
        <f>+Tabla1[[#This Row],[Precio Unitario]]*Tabla1[[#This Row],[Cantidad de Insumos]]</f>
        <v>0</v>
      </c>
      <c r="M54" s="239"/>
      <c r="N54" s="236"/>
    </row>
    <row r="55" spans="2:14" ht="12.75" x14ac:dyDescent="0.2">
      <c r="B55" s="5" t="str">
        <f>IF(Tabla1[[#This Row],[Código_Actividad]]="","",CONCATENATE(Tabla1[[#This Row],[POA]],".",Tabla1[[#This Row],[SRS]],".",Tabla1[[#This Row],[AREA]],".",Tabla1[[#This Row],[TIPO]]))</f>
        <v/>
      </c>
      <c r="C55" s="5" t="str">
        <f>IF(Tabla1[[#This Row],[Código_Actividad]]="","",'[4]Formulario PPGR1'!#REF!)</f>
        <v/>
      </c>
      <c r="D55" s="5" t="str">
        <f>IF(Tabla1[[#This Row],[Código_Actividad]]="","",'[4]Formulario PPGR1'!#REF!)</f>
        <v/>
      </c>
      <c r="E55" s="5" t="str">
        <f>IF(Tabla1[[#This Row],[Código_Actividad]]="","",'[4]Formulario PPGR1'!#REF!)</f>
        <v/>
      </c>
      <c r="F55" s="5" t="str">
        <f>IF(Tabla1[[#This Row],[Código_Actividad]]="","",'[4]Formulario PPGR1'!#REF!)</f>
        <v/>
      </c>
      <c r="G55" s="235"/>
      <c r="H55" s="236"/>
      <c r="I55" s="236"/>
      <c r="J55" s="235"/>
      <c r="K55" s="237"/>
      <c r="L55" s="238">
        <f>+Tabla1[[#This Row],[Precio Unitario]]*Tabla1[[#This Row],[Cantidad de Insumos]]</f>
        <v>0</v>
      </c>
      <c r="M55" s="239"/>
      <c r="N55" s="236"/>
    </row>
    <row r="56" spans="2:14" ht="12.75" x14ac:dyDescent="0.2">
      <c r="B56" s="5" t="str">
        <f>IF(Tabla1[[#This Row],[Código_Actividad]]="","",CONCATENATE(Tabla1[[#This Row],[POA]],".",Tabla1[[#This Row],[SRS]],".",Tabla1[[#This Row],[AREA]],".",Tabla1[[#This Row],[TIPO]]))</f>
        <v/>
      </c>
      <c r="C56" s="5" t="str">
        <f>IF(Tabla1[[#This Row],[Código_Actividad]]="","",'[4]Formulario PPGR1'!#REF!)</f>
        <v/>
      </c>
      <c r="D56" s="5" t="str">
        <f>IF(Tabla1[[#This Row],[Código_Actividad]]="","",'[4]Formulario PPGR1'!#REF!)</f>
        <v/>
      </c>
      <c r="E56" s="5" t="str">
        <f>IF(Tabla1[[#This Row],[Código_Actividad]]="","",'[4]Formulario PPGR1'!#REF!)</f>
        <v/>
      </c>
      <c r="F56" s="5" t="str">
        <f>IF(Tabla1[[#This Row],[Código_Actividad]]="","",'[4]Formulario PPGR1'!#REF!)</f>
        <v/>
      </c>
      <c r="G56" s="235"/>
      <c r="H56" s="236"/>
      <c r="I56" s="236"/>
      <c r="J56" s="235"/>
      <c r="K56" s="237"/>
      <c r="L56" s="238">
        <f>+Tabla1[[#This Row],[Precio Unitario]]*Tabla1[[#This Row],[Cantidad de Insumos]]</f>
        <v>0</v>
      </c>
      <c r="M56" s="239"/>
      <c r="N56" s="236"/>
    </row>
    <row r="57" spans="2:14" ht="12.75" x14ac:dyDescent="0.2">
      <c r="B57" s="5" t="str">
        <f>IF(Tabla1[[#This Row],[Código_Actividad]]="","",CONCATENATE(Tabla1[[#This Row],[POA]],".",Tabla1[[#This Row],[SRS]],".",Tabla1[[#This Row],[AREA]],".",Tabla1[[#This Row],[TIPO]]))</f>
        <v/>
      </c>
      <c r="C57" s="5" t="str">
        <f>IF(Tabla1[[#This Row],[Código_Actividad]]="","",'[4]Formulario PPGR1'!#REF!)</f>
        <v/>
      </c>
      <c r="D57" s="5" t="str">
        <f>IF(Tabla1[[#This Row],[Código_Actividad]]="","",'[4]Formulario PPGR1'!#REF!)</f>
        <v/>
      </c>
      <c r="E57" s="5" t="str">
        <f>IF(Tabla1[[#This Row],[Código_Actividad]]="","",'[4]Formulario PPGR1'!#REF!)</f>
        <v/>
      </c>
      <c r="F57" s="5" t="str">
        <f>IF(Tabla1[[#This Row],[Código_Actividad]]="","",'[4]Formulario PPGR1'!#REF!)</f>
        <v/>
      </c>
      <c r="G57" s="235"/>
      <c r="H57" s="236"/>
      <c r="I57" s="236"/>
      <c r="J57" s="235"/>
      <c r="K57" s="237"/>
      <c r="L57" s="238">
        <f>+Tabla1[[#This Row],[Precio Unitario]]*Tabla1[[#This Row],[Cantidad de Insumos]]</f>
        <v>0</v>
      </c>
      <c r="M57" s="239"/>
      <c r="N57" s="236"/>
    </row>
    <row r="58" spans="2:14" ht="12.75" x14ac:dyDescent="0.2">
      <c r="B58" s="5" t="str">
        <f>IF(Tabla1[[#This Row],[Código_Actividad]]="","",CONCATENATE(Tabla1[[#This Row],[POA]],".",Tabla1[[#This Row],[SRS]],".",Tabla1[[#This Row],[AREA]],".",Tabla1[[#This Row],[TIPO]]))</f>
        <v/>
      </c>
      <c r="C58" s="5" t="str">
        <f>IF(Tabla1[[#This Row],[Código_Actividad]]="","",'[4]Formulario PPGR1'!#REF!)</f>
        <v/>
      </c>
      <c r="D58" s="5" t="str">
        <f>IF(Tabla1[[#This Row],[Código_Actividad]]="","",'[4]Formulario PPGR1'!#REF!)</f>
        <v/>
      </c>
      <c r="E58" s="5" t="str">
        <f>IF(Tabla1[[#This Row],[Código_Actividad]]="","",'[4]Formulario PPGR1'!#REF!)</f>
        <v/>
      </c>
      <c r="F58" s="5" t="str">
        <f>IF(Tabla1[[#This Row],[Código_Actividad]]="","",'[4]Formulario PPGR1'!#REF!)</f>
        <v/>
      </c>
      <c r="G58" s="235"/>
      <c r="H58" s="236"/>
      <c r="I58" s="236"/>
      <c r="J58" s="235"/>
      <c r="K58" s="237"/>
      <c r="L58" s="238">
        <f>+Tabla1[[#This Row],[Precio Unitario]]*Tabla1[[#This Row],[Cantidad de Insumos]]</f>
        <v>0</v>
      </c>
      <c r="M58" s="239"/>
      <c r="N58" s="236"/>
    </row>
    <row r="59" spans="2:14" ht="12.75" x14ac:dyDescent="0.2">
      <c r="B59" s="5" t="str">
        <f>IF(Tabla1[[#This Row],[Código_Actividad]]="","",CONCATENATE(Tabla1[[#This Row],[POA]],".",Tabla1[[#This Row],[SRS]],".",Tabla1[[#This Row],[AREA]],".",Tabla1[[#This Row],[TIPO]]))</f>
        <v/>
      </c>
      <c r="C59" s="5" t="str">
        <f>IF(Tabla1[[#This Row],[Código_Actividad]]="","",'[4]Formulario PPGR1'!#REF!)</f>
        <v/>
      </c>
      <c r="D59" s="5" t="str">
        <f>IF(Tabla1[[#This Row],[Código_Actividad]]="","",'[4]Formulario PPGR1'!#REF!)</f>
        <v/>
      </c>
      <c r="E59" s="5" t="str">
        <f>IF(Tabla1[[#This Row],[Código_Actividad]]="","",'[4]Formulario PPGR1'!#REF!)</f>
        <v/>
      </c>
      <c r="F59" s="5" t="str">
        <f>IF(Tabla1[[#This Row],[Código_Actividad]]="","",'[4]Formulario PPGR1'!#REF!)</f>
        <v/>
      </c>
      <c r="G59" s="235"/>
      <c r="H59" s="236"/>
      <c r="I59" s="236"/>
      <c r="J59" s="235"/>
      <c r="K59" s="237"/>
      <c r="L59" s="238">
        <f>+Tabla1[[#This Row],[Precio Unitario]]*Tabla1[[#This Row],[Cantidad de Insumos]]</f>
        <v>0</v>
      </c>
      <c r="M59" s="239"/>
      <c r="N59" s="236"/>
    </row>
    <row r="60" spans="2:14" ht="12.75" x14ac:dyDescent="0.2">
      <c r="B60" s="5" t="str">
        <f>IF(Tabla1[[#This Row],[Código_Actividad]]="","",CONCATENATE(Tabla1[[#This Row],[POA]],".",Tabla1[[#This Row],[SRS]],".",Tabla1[[#This Row],[AREA]],".",Tabla1[[#This Row],[TIPO]]))</f>
        <v/>
      </c>
      <c r="C60" s="5" t="str">
        <f>IF(Tabla1[[#This Row],[Código_Actividad]]="","",'[4]Formulario PPGR1'!#REF!)</f>
        <v/>
      </c>
      <c r="D60" s="5" t="str">
        <f>IF(Tabla1[[#This Row],[Código_Actividad]]="","",'[4]Formulario PPGR1'!#REF!)</f>
        <v/>
      </c>
      <c r="E60" s="5" t="str">
        <f>IF(Tabla1[[#This Row],[Código_Actividad]]="","",'[4]Formulario PPGR1'!#REF!)</f>
        <v/>
      </c>
      <c r="F60" s="5" t="str">
        <f>IF(Tabla1[[#This Row],[Código_Actividad]]="","",'[4]Formulario PPGR1'!#REF!)</f>
        <v/>
      </c>
      <c r="G60" s="235"/>
      <c r="H60" s="236"/>
      <c r="I60" s="236"/>
      <c r="J60" s="235"/>
      <c r="K60" s="237"/>
      <c r="L60" s="238">
        <f>+Tabla1[[#This Row],[Precio Unitario]]*Tabla1[[#This Row],[Cantidad de Insumos]]</f>
        <v>0</v>
      </c>
      <c r="M60" s="239"/>
      <c r="N60" s="236"/>
    </row>
    <row r="61" spans="2:14" ht="12.75" x14ac:dyDescent="0.2">
      <c r="B61" s="5" t="str">
        <f>IF(Tabla1[[#This Row],[Código_Actividad]]="","",CONCATENATE(Tabla1[[#This Row],[POA]],".",Tabla1[[#This Row],[SRS]],".",Tabla1[[#This Row],[AREA]],".",Tabla1[[#This Row],[TIPO]]))</f>
        <v/>
      </c>
      <c r="C61" s="5" t="str">
        <f>IF(Tabla1[[#This Row],[Código_Actividad]]="","",'[4]Formulario PPGR1'!#REF!)</f>
        <v/>
      </c>
      <c r="D61" s="5" t="str">
        <f>IF(Tabla1[[#This Row],[Código_Actividad]]="","",'[4]Formulario PPGR1'!#REF!)</f>
        <v/>
      </c>
      <c r="E61" s="5" t="str">
        <f>IF(Tabla1[[#This Row],[Código_Actividad]]="","",'[4]Formulario PPGR1'!#REF!)</f>
        <v/>
      </c>
      <c r="F61" s="5" t="str">
        <f>IF(Tabla1[[#This Row],[Código_Actividad]]="","",'[4]Formulario PPGR1'!#REF!)</f>
        <v/>
      </c>
      <c r="G61" s="235"/>
      <c r="H61" s="236"/>
      <c r="I61" s="236"/>
      <c r="J61" s="235"/>
      <c r="K61" s="237"/>
      <c r="L61" s="238">
        <f>+Tabla1[[#This Row],[Precio Unitario]]*Tabla1[[#This Row],[Cantidad de Insumos]]</f>
        <v>0</v>
      </c>
      <c r="M61" s="239"/>
      <c r="N61" s="236"/>
    </row>
    <row r="62" spans="2:14" ht="12.75" x14ac:dyDescent="0.2">
      <c r="B62" s="5" t="str">
        <f>IF(Tabla1[[#This Row],[Código_Actividad]]="","",CONCATENATE(Tabla1[[#This Row],[POA]],".",Tabla1[[#This Row],[SRS]],".",Tabla1[[#This Row],[AREA]],".",Tabla1[[#This Row],[TIPO]]))</f>
        <v/>
      </c>
      <c r="C62" s="5" t="str">
        <f>IF(Tabla1[[#This Row],[Código_Actividad]]="","",'[4]Formulario PPGR1'!#REF!)</f>
        <v/>
      </c>
      <c r="D62" s="5" t="str">
        <f>IF(Tabla1[[#This Row],[Código_Actividad]]="","",'[4]Formulario PPGR1'!#REF!)</f>
        <v/>
      </c>
      <c r="E62" s="5" t="str">
        <f>IF(Tabla1[[#This Row],[Código_Actividad]]="","",'[4]Formulario PPGR1'!#REF!)</f>
        <v/>
      </c>
      <c r="F62" s="5" t="str">
        <f>IF(Tabla1[[#This Row],[Código_Actividad]]="","",'[4]Formulario PPGR1'!#REF!)</f>
        <v/>
      </c>
      <c r="G62" s="235"/>
      <c r="H62" s="236"/>
      <c r="I62" s="236"/>
      <c r="J62" s="235"/>
      <c r="K62" s="237"/>
      <c r="L62" s="238">
        <f>+Tabla1[[#This Row],[Precio Unitario]]*Tabla1[[#This Row],[Cantidad de Insumos]]</f>
        <v>0</v>
      </c>
      <c r="M62" s="239"/>
      <c r="N62" s="236"/>
    </row>
    <row r="63" spans="2:14" ht="12.75" x14ac:dyDescent="0.2">
      <c r="B63" s="5" t="str">
        <f>IF(Tabla1[[#This Row],[Código_Actividad]]="","",CONCATENATE(Tabla1[[#This Row],[POA]],".",Tabla1[[#This Row],[SRS]],".",Tabla1[[#This Row],[AREA]],".",Tabla1[[#This Row],[TIPO]]))</f>
        <v/>
      </c>
      <c r="C63" s="5" t="str">
        <f>IF(Tabla1[[#This Row],[Código_Actividad]]="","",'[4]Formulario PPGR1'!#REF!)</f>
        <v/>
      </c>
      <c r="D63" s="5" t="str">
        <f>IF(Tabla1[[#This Row],[Código_Actividad]]="","",'[4]Formulario PPGR1'!#REF!)</f>
        <v/>
      </c>
      <c r="E63" s="5" t="str">
        <f>IF(Tabla1[[#This Row],[Código_Actividad]]="","",'[4]Formulario PPGR1'!#REF!)</f>
        <v/>
      </c>
      <c r="F63" s="5" t="str">
        <f>IF(Tabla1[[#This Row],[Código_Actividad]]="","",'[4]Formulario PPGR1'!#REF!)</f>
        <v/>
      </c>
      <c r="G63" s="235"/>
      <c r="H63" s="236"/>
      <c r="I63" s="236"/>
      <c r="J63" s="235"/>
      <c r="K63" s="237"/>
      <c r="L63" s="238">
        <f>+Tabla1[[#This Row],[Precio Unitario]]*Tabla1[[#This Row],[Cantidad de Insumos]]</f>
        <v>0</v>
      </c>
      <c r="M63" s="239"/>
      <c r="N63" s="236"/>
    </row>
    <row r="64" spans="2:14" ht="12.75" x14ac:dyDescent="0.2">
      <c r="B64" s="5" t="str">
        <f>IF(Tabla1[[#This Row],[Código_Actividad]]="","",CONCATENATE(Tabla1[[#This Row],[POA]],".",Tabla1[[#This Row],[SRS]],".",Tabla1[[#This Row],[AREA]],".",Tabla1[[#This Row],[TIPO]]))</f>
        <v/>
      </c>
      <c r="C64" s="5" t="str">
        <f>IF(Tabla1[[#This Row],[Código_Actividad]]="","",'[4]Formulario PPGR1'!#REF!)</f>
        <v/>
      </c>
      <c r="D64" s="5" t="str">
        <f>IF(Tabla1[[#This Row],[Código_Actividad]]="","",'[4]Formulario PPGR1'!#REF!)</f>
        <v/>
      </c>
      <c r="E64" s="5" t="str">
        <f>IF(Tabla1[[#This Row],[Código_Actividad]]="","",'[4]Formulario PPGR1'!#REF!)</f>
        <v/>
      </c>
      <c r="F64" s="5" t="str">
        <f>IF(Tabla1[[#This Row],[Código_Actividad]]="","",'[4]Formulario PPGR1'!#REF!)</f>
        <v/>
      </c>
      <c r="G64" s="235"/>
      <c r="H64" s="236"/>
      <c r="I64" s="236"/>
      <c r="J64" s="235"/>
      <c r="K64" s="237"/>
      <c r="L64" s="238">
        <f>+Tabla1[[#This Row],[Precio Unitario]]*Tabla1[[#This Row],[Cantidad de Insumos]]</f>
        <v>0</v>
      </c>
      <c r="M64" s="239"/>
      <c r="N64" s="236"/>
    </row>
    <row r="65" spans="2:14" ht="12.75" x14ac:dyDescent="0.2">
      <c r="B65" s="5" t="str">
        <f>IF(Tabla1[[#This Row],[Código_Actividad]]="","",CONCATENATE(Tabla1[[#This Row],[POA]],".",Tabla1[[#This Row],[SRS]],".",Tabla1[[#This Row],[AREA]],".",Tabla1[[#This Row],[TIPO]]))</f>
        <v/>
      </c>
      <c r="C65" s="5" t="str">
        <f>IF(Tabla1[[#This Row],[Código_Actividad]]="","",'[4]Formulario PPGR1'!#REF!)</f>
        <v/>
      </c>
      <c r="D65" s="5" t="str">
        <f>IF(Tabla1[[#This Row],[Código_Actividad]]="","",'[4]Formulario PPGR1'!#REF!)</f>
        <v/>
      </c>
      <c r="E65" s="5" t="str">
        <f>IF(Tabla1[[#This Row],[Código_Actividad]]="","",'[4]Formulario PPGR1'!#REF!)</f>
        <v/>
      </c>
      <c r="F65" s="5" t="str">
        <f>IF(Tabla1[[#This Row],[Código_Actividad]]="","",'[4]Formulario PPGR1'!#REF!)</f>
        <v/>
      </c>
      <c r="G65" s="235"/>
      <c r="H65" s="236"/>
      <c r="I65" s="236"/>
      <c r="J65" s="235"/>
      <c r="K65" s="237"/>
      <c r="L65" s="238">
        <f>+Tabla1[[#This Row],[Precio Unitario]]*Tabla1[[#This Row],[Cantidad de Insumos]]</f>
        <v>0</v>
      </c>
      <c r="M65" s="239"/>
      <c r="N65" s="236"/>
    </row>
    <row r="66" spans="2:14" ht="12.75" x14ac:dyDescent="0.2">
      <c r="B66" s="5" t="str">
        <f>IF(Tabla1[[#This Row],[Código_Actividad]]="","",CONCATENATE(Tabla1[[#This Row],[POA]],".",Tabla1[[#This Row],[SRS]],".",Tabla1[[#This Row],[AREA]],".",Tabla1[[#This Row],[TIPO]]))</f>
        <v/>
      </c>
      <c r="C66" s="5" t="str">
        <f>IF(Tabla1[[#This Row],[Código_Actividad]]="","",'[4]Formulario PPGR1'!#REF!)</f>
        <v/>
      </c>
      <c r="D66" s="5" t="str">
        <f>IF(Tabla1[[#This Row],[Código_Actividad]]="","",'[4]Formulario PPGR1'!#REF!)</f>
        <v/>
      </c>
      <c r="E66" s="5" t="str">
        <f>IF(Tabla1[[#This Row],[Código_Actividad]]="","",'[4]Formulario PPGR1'!#REF!)</f>
        <v/>
      </c>
      <c r="F66" s="5" t="str">
        <f>IF(Tabla1[[#This Row],[Código_Actividad]]="","",'[4]Formulario PPGR1'!#REF!)</f>
        <v/>
      </c>
      <c r="G66" s="235"/>
      <c r="H66" s="236"/>
      <c r="I66" s="236"/>
      <c r="J66" s="235"/>
      <c r="K66" s="237"/>
      <c r="L66" s="238">
        <f>+Tabla1[[#This Row],[Precio Unitario]]*Tabla1[[#This Row],[Cantidad de Insumos]]</f>
        <v>0</v>
      </c>
      <c r="M66" s="239"/>
      <c r="N66" s="236"/>
    </row>
    <row r="67" spans="2:14" ht="12.75" x14ac:dyDescent="0.2">
      <c r="B67" s="5" t="str">
        <f>IF(Tabla1[[#This Row],[Código_Actividad]]="","",CONCATENATE(Tabla1[[#This Row],[POA]],".",Tabla1[[#This Row],[SRS]],".",Tabla1[[#This Row],[AREA]],".",Tabla1[[#This Row],[TIPO]]))</f>
        <v/>
      </c>
      <c r="C67" s="5" t="str">
        <f>IF(Tabla1[[#This Row],[Código_Actividad]]="","",'[4]Formulario PPGR1'!#REF!)</f>
        <v/>
      </c>
      <c r="D67" s="5" t="str">
        <f>IF(Tabla1[[#This Row],[Código_Actividad]]="","",'[4]Formulario PPGR1'!#REF!)</f>
        <v/>
      </c>
      <c r="E67" s="5" t="str">
        <f>IF(Tabla1[[#This Row],[Código_Actividad]]="","",'[4]Formulario PPGR1'!#REF!)</f>
        <v/>
      </c>
      <c r="F67" s="5" t="str">
        <f>IF(Tabla1[[#This Row],[Código_Actividad]]="","",'[4]Formulario PPGR1'!#REF!)</f>
        <v/>
      </c>
      <c r="G67" s="235"/>
      <c r="H67" s="236"/>
      <c r="I67" s="236"/>
      <c r="J67" s="235"/>
      <c r="K67" s="237"/>
      <c r="L67" s="238">
        <f>+Tabla1[[#This Row],[Precio Unitario]]*Tabla1[[#This Row],[Cantidad de Insumos]]</f>
        <v>0</v>
      </c>
      <c r="M67" s="239"/>
      <c r="N67" s="236"/>
    </row>
    <row r="68" spans="2:14" ht="12.75" x14ac:dyDescent="0.2">
      <c r="B68" s="5" t="str">
        <f>IF(Tabla1[[#This Row],[Código_Actividad]]="","",CONCATENATE(Tabla1[[#This Row],[POA]],".",Tabla1[[#This Row],[SRS]],".",Tabla1[[#This Row],[AREA]],".",Tabla1[[#This Row],[TIPO]]))</f>
        <v/>
      </c>
      <c r="C68" s="5" t="str">
        <f>IF(Tabla1[[#This Row],[Código_Actividad]]="","",'[4]Formulario PPGR1'!#REF!)</f>
        <v/>
      </c>
      <c r="D68" s="5" t="str">
        <f>IF(Tabla1[[#This Row],[Código_Actividad]]="","",'[4]Formulario PPGR1'!#REF!)</f>
        <v/>
      </c>
      <c r="E68" s="5" t="str">
        <f>IF(Tabla1[[#This Row],[Código_Actividad]]="","",'[4]Formulario PPGR1'!#REF!)</f>
        <v/>
      </c>
      <c r="F68" s="5" t="str">
        <f>IF(Tabla1[[#This Row],[Código_Actividad]]="","",'[4]Formulario PPGR1'!#REF!)</f>
        <v/>
      </c>
      <c r="G68" s="235"/>
      <c r="H68" s="236"/>
      <c r="I68" s="236"/>
      <c r="J68" s="235"/>
      <c r="K68" s="237"/>
      <c r="L68" s="238">
        <f>+Tabla1[[#This Row],[Precio Unitario]]*Tabla1[[#This Row],[Cantidad de Insumos]]</f>
        <v>0</v>
      </c>
      <c r="M68" s="239"/>
      <c r="N68" s="236"/>
    </row>
    <row r="69" spans="2:14" ht="12.75" x14ac:dyDescent="0.2">
      <c r="B69" s="5" t="str">
        <f>IF(Tabla1[[#This Row],[Código_Actividad]]="","",CONCATENATE(Tabla1[[#This Row],[POA]],".",Tabla1[[#This Row],[SRS]],".",Tabla1[[#This Row],[AREA]],".",Tabla1[[#This Row],[TIPO]]))</f>
        <v/>
      </c>
      <c r="C69" s="5" t="str">
        <f>IF(Tabla1[[#This Row],[Código_Actividad]]="","",'[4]Formulario PPGR1'!#REF!)</f>
        <v/>
      </c>
      <c r="D69" s="5" t="str">
        <f>IF(Tabla1[[#This Row],[Código_Actividad]]="","",'[4]Formulario PPGR1'!#REF!)</f>
        <v/>
      </c>
      <c r="E69" s="5" t="str">
        <f>IF(Tabla1[[#This Row],[Código_Actividad]]="","",'[4]Formulario PPGR1'!#REF!)</f>
        <v/>
      </c>
      <c r="F69" s="5" t="str">
        <f>IF(Tabla1[[#This Row],[Código_Actividad]]="","",'[4]Formulario PPGR1'!#REF!)</f>
        <v/>
      </c>
      <c r="G69" s="235"/>
      <c r="H69" s="236"/>
      <c r="I69" s="236"/>
      <c r="J69" s="235"/>
      <c r="K69" s="237"/>
      <c r="L69" s="238">
        <f>+Tabla1[[#This Row],[Precio Unitario]]*Tabla1[[#This Row],[Cantidad de Insumos]]</f>
        <v>0</v>
      </c>
      <c r="M69" s="239"/>
      <c r="N69" s="236"/>
    </row>
    <row r="70" spans="2:14" ht="12.75" x14ac:dyDescent="0.2">
      <c r="B70" s="5" t="str">
        <f>IF(Tabla1[[#This Row],[Código_Actividad]]="","",CONCATENATE(Tabla1[[#This Row],[POA]],".",Tabla1[[#This Row],[SRS]],".",Tabla1[[#This Row],[AREA]],".",Tabla1[[#This Row],[TIPO]]))</f>
        <v/>
      </c>
      <c r="C70" s="5" t="str">
        <f>IF(Tabla1[[#This Row],[Código_Actividad]]="","",'[4]Formulario PPGR1'!#REF!)</f>
        <v/>
      </c>
      <c r="D70" s="5" t="str">
        <f>IF(Tabla1[[#This Row],[Código_Actividad]]="","",'[4]Formulario PPGR1'!#REF!)</f>
        <v/>
      </c>
      <c r="E70" s="5" t="str">
        <f>IF(Tabla1[[#This Row],[Código_Actividad]]="","",'[4]Formulario PPGR1'!#REF!)</f>
        <v/>
      </c>
      <c r="F70" s="5" t="str">
        <f>IF(Tabla1[[#This Row],[Código_Actividad]]="","",'[4]Formulario PPGR1'!#REF!)</f>
        <v/>
      </c>
      <c r="G70" s="235"/>
      <c r="H70" s="236"/>
      <c r="I70" s="236"/>
      <c r="J70" s="235"/>
      <c r="K70" s="237"/>
      <c r="L70" s="238">
        <f>+Tabla1[[#This Row],[Precio Unitario]]*Tabla1[[#This Row],[Cantidad de Insumos]]</f>
        <v>0</v>
      </c>
      <c r="M70" s="239"/>
      <c r="N70" s="236"/>
    </row>
    <row r="71" spans="2:14" ht="12.75" x14ac:dyDescent="0.2">
      <c r="B71" s="5" t="str">
        <f>IF(Tabla1[[#This Row],[Código_Actividad]]="","",CONCATENATE(Tabla1[[#This Row],[POA]],".",Tabla1[[#This Row],[SRS]],".",Tabla1[[#This Row],[AREA]],".",Tabla1[[#This Row],[TIPO]]))</f>
        <v/>
      </c>
      <c r="C71" s="5" t="str">
        <f>IF(Tabla1[[#This Row],[Código_Actividad]]="","",'[4]Formulario PPGR1'!#REF!)</f>
        <v/>
      </c>
      <c r="D71" s="5" t="str">
        <f>IF(Tabla1[[#This Row],[Código_Actividad]]="","",'[4]Formulario PPGR1'!#REF!)</f>
        <v/>
      </c>
      <c r="E71" s="5" t="str">
        <f>IF(Tabla1[[#This Row],[Código_Actividad]]="","",'[4]Formulario PPGR1'!#REF!)</f>
        <v/>
      </c>
      <c r="F71" s="5" t="str">
        <f>IF(Tabla1[[#This Row],[Código_Actividad]]="","",'[4]Formulario PPGR1'!#REF!)</f>
        <v/>
      </c>
      <c r="G71" s="235"/>
      <c r="H71" s="236"/>
      <c r="I71" s="236"/>
      <c r="J71" s="235"/>
      <c r="K71" s="237"/>
      <c r="L71" s="238">
        <f>+Tabla1[[#This Row],[Precio Unitario]]*Tabla1[[#This Row],[Cantidad de Insumos]]</f>
        <v>0</v>
      </c>
      <c r="M71" s="239"/>
      <c r="N71" s="236"/>
    </row>
    <row r="72" spans="2:14" ht="12.75" x14ac:dyDescent="0.2">
      <c r="B72" s="5" t="str">
        <f>IF(Tabla1[[#This Row],[Código_Actividad]]="","",CONCATENATE(Tabla1[[#This Row],[POA]],".",Tabla1[[#This Row],[SRS]],".",Tabla1[[#This Row],[AREA]],".",Tabla1[[#This Row],[TIPO]]))</f>
        <v/>
      </c>
      <c r="C72" s="5" t="str">
        <f>IF(Tabla1[[#This Row],[Código_Actividad]]="","",'[4]Formulario PPGR1'!#REF!)</f>
        <v/>
      </c>
      <c r="D72" s="5" t="str">
        <f>IF(Tabla1[[#This Row],[Código_Actividad]]="","",'[4]Formulario PPGR1'!#REF!)</f>
        <v/>
      </c>
      <c r="E72" s="5" t="str">
        <f>IF(Tabla1[[#This Row],[Código_Actividad]]="","",'[4]Formulario PPGR1'!#REF!)</f>
        <v/>
      </c>
      <c r="F72" s="5" t="str">
        <f>IF(Tabla1[[#This Row],[Código_Actividad]]="","",'[4]Formulario PPGR1'!#REF!)</f>
        <v/>
      </c>
      <c r="G72" s="235"/>
      <c r="H72" s="236"/>
      <c r="I72" s="236"/>
      <c r="J72" s="235"/>
      <c r="K72" s="237"/>
      <c r="L72" s="238">
        <f>+Tabla1[[#This Row],[Precio Unitario]]*Tabla1[[#This Row],[Cantidad de Insumos]]</f>
        <v>0</v>
      </c>
      <c r="M72" s="239"/>
      <c r="N72" s="236"/>
    </row>
    <row r="73" spans="2:14" ht="12.75" x14ac:dyDescent="0.2">
      <c r="B73" s="5" t="str">
        <f>IF(Tabla1[[#This Row],[Código_Actividad]]="","",CONCATENATE(Tabla1[[#This Row],[POA]],".",Tabla1[[#This Row],[SRS]],".",Tabla1[[#This Row],[AREA]],".",Tabla1[[#This Row],[TIPO]]))</f>
        <v/>
      </c>
      <c r="C73" s="5" t="str">
        <f>IF(Tabla1[[#This Row],[Código_Actividad]]="","",'[4]Formulario PPGR1'!#REF!)</f>
        <v/>
      </c>
      <c r="D73" s="5" t="str">
        <f>IF(Tabla1[[#This Row],[Código_Actividad]]="","",'[4]Formulario PPGR1'!#REF!)</f>
        <v/>
      </c>
      <c r="E73" s="5" t="str">
        <f>IF(Tabla1[[#This Row],[Código_Actividad]]="","",'[4]Formulario PPGR1'!#REF!)</f>
        <v/>
      </c>
      <c r="F73" s="5" t="str">
        <f>IF(Tabla1[[#This Row],[Código_Actividad]]="","",'[4]Formulario PPGR1'!#REF!)</f>
        <v/>
      </c>
      <c r="G73" s="235"/>
      <c r="H73" s="236"/>
      <c r="I73" s="236"/>
      <c r="J73" s="235"/>
      <c r="K73" s="237"/>
      <c r="L73" s="238">
        <f>+Tabla1[[#This Row],[Precio Unitario]]*Tabla1[[#This Row],[Cantidad de Insumos]]</f>
        <v>0</v>
      </c>
      <c r="M73" s="239"/>
      <c r="N73" s="236"/>
    </row>
    <row r="74" spans="2:14" ht="12.75" x14ac:dyDescent="0.2">
      <c r="B74" s="5" t="str">
        <f>IF(Tabla1[[#This Row],[Código_Actividad]]="","",CONCATENATE(Tabla1[[#This Row],[POA]],".",Tabla1[[#This Row],[SRS]],".",Tabla1[[#This Row],[AREA]],".",Tabla1[[#This Row],[TIPO]]))</f>
        <v/>
      </c>
      <c r="C74" s="5" t="str">
        <f>IF(Tabla1[[#This Row],[Código_Actividad]]="","",'[4]Formulario PPGR1'!#REF!)</f>
        <v/>
      </c>
      <c r="D74" s="5" t="str">
        <f>IF(Tabla1[[#This Row],[Código_Actividad]]="","",'[4]Formulario PPGR1'!#REF!)</f>
        <v/>
      </c>
      <c r="E74" s="5" t="str">
        <f>IF(Tabla1[[#This Row],[Código_Actividad]]="","",'[4]Formulario PPGR1'!#REF!)</f>
        <v/>
      </c>
      <c r="F74" s="5" t="str">
        <f>IF(Tabla1[[#This Row],[Código_Actividad]]="","",'[4]Formulario PPGR1'!#REF!)</f>
        <v/>
      </c>
      <c r="G74" s="235"/>
      <c r="H74" s="236"/>
      <c r="I74" s="236"/>
      <c r="J74" s="235"/>
      <c r="K74" s="237"/>
      <c r="L74" s="238">
        <f>+Tabla1[[#This Row],[Precio Unitario]]*Tabla1[[#This Row],[Cantidad de Insumos]]</f>
        <v>0</v>
      </c>
      <c r="M74" s="239"/>
      <c r="N74" s="236"/>
    </row>
    <row r="75" spans="2:14" ht="12.75" x14ac:dyDescent="0.2">
      <c r="B75" s="5" t="str">
        <f>IF(Tabla1[[#This Row],[Código_Actividad]]="","",CONCATENATE(Tabla1[[#This Row],[POA]],".",Tabla1[[#This Row],[SRS]],".",Tabla1[[#This Row],[AREA]],".",Tabla1[[#This Row],[TIPO]]))</f>
        <v/>
      </c>
      <c r="C75" s="5" t="str">
        <f>IF(Tabla1[[#This Row],[Código_Actividad]]="","",'[4]Formulario PPGR1'!#REF!)</f>
        <v/>
      </c>
      <c r="D75" s="5" t="str">
        <f>IF(Tabla1[[#This Row],[Código_Actividad]]="","",'[4]Formulario PPGR1'!#REF!)</f>
        <v/>
      </c>
      <c r="E75" s="5" t="str">
        <f>IF(Tabla1[[#This Row],[Código_Actividad]]="","",'[4]Formulario PPGR1'!#REF!)</f>
        <v/>
      </c>
      <c r="F75" s="5" t="str">
        <f>IF(Tabla1[[#This Row],[Código_Actividad]]="","",'[4]Formulario PPGR1'!#REF!)</f>
        <v/>
      </c>
      <c r="G75" s="235"/>
      <c r="H75" s="236"/>
      <c r="I75" s="236"/>
      <c r="J75" s="235"/>
      <c r="K75" s="237"/>
      <c r="L75" s="238">
        <f>+Tabla1[[#This Row],[Precio Unitario]]*Tabla1[[#This Row],[Cantidad de Insumos]]</f>
        <v>0</v>
      </c>
      <c r="M75" s="239"/>
      <c r="N75" s="236"/>
    </row>
    <row r="76" spans="2:14" ht="12.75" x14ac:dyDescent="0.2">
      <c r="B76" s="5" t="str">
        <f>IF(Tabla1[[#This Row],[Código_Actividad]]="","",CONCATENATE(Tabla1[[#This Row],[POA]],".",Tabla1[[#This Row],[SRS]],".",Tabla1[[#This Row],[AREA]],".",Tabla1[[#This Row],[TIPO]]))</f>
        <v/>
      </c>
      <c r="C76" s="5" t="str">
        <f>IF(Tabla1[[#This Row],[Código_Actividad]]="","",'[4]Formulario PPGR1'!#REF!)</f>
        <v/>
      </c>
      <c r="D76" s="5" t="str">
        <f>IF(Tabla1[[#This Row],[Código_Actividad]]="","",'[4]Formulario PPGR1'!#REF!)</f>
        <v/>
      </c>
      <c r="E76" s="5" t="str">
        <f>IF(Tabla1[[#This Row],[Código_Actividad]]="","",'[4]Formulario PPGR1'!#REF!)</f>
        <v/>
      </c>
      <c r="F76" s="5" t="str">
        <f>IF(Tabla1[[#This Row],[Código_Actividad]]="","",'[4]Formulario PPGR1'!#REF!)</f>
        <v/>
      </c>
      <c r="G76" s="235"/>
      <c r="H76" s="236"/>
      <c r="I76" s="236"/>
      <c r="J76" s="235"/>
      <c r="K76" s="237"/>
      <c r="L76" s="238">
        <f>+Tabla1[[#This Row],[Precio Unitario]]*Tabla1[[#This Row],[Cantidad de Insumos]]</f>
        <v>0</v>
      </c>
      <c r="M76" s="239"/>
      <c r="N76" s="236"/>
    </row>
    <row r="77" spans="2:14" ht="12.75" x14ac:dyDescent="0.2">
      <c r="B77" s="5" t="str">
        <f>IF(Tabla1[[#This Row],[Código_Actividad]]="","",CONCATENATE(Tabla1[[#This Row],[POA]],".",Tabla1[[#This Row],[SRS]],".",Tabla1[[#This Row],[AREA]],".",Tabla1[[#This Row],[TIPO]]))</f>
        <v/>
      </c>
      <c r="C77" s="5" t="str">
        <f>IF(Tabla1[[#This Row],[Código_Actividad]]="","",'[4]Formulario PPGR1'!#REF!)</f>
        <v/>
      </c>
      <c r="D77" s="5" t="str">
        <f>IF(Tabla1[[#This Row],[Código_Actividad]]="","",'[4]Formulario PPGR1'!#REF!)</f>
        <v/>
      </c>
      <c r="E77" s="5" t="str">
        <f>IF(Tabla1[[#This Row],[Código_Actividad]]="","",'[4]Formulario PPGR1'!#REF!)</f>
        <v/>
      </c>
      <c r="F77" s="5" t="str">
        <f>IF(Tabla1[[#This Row],[Código_Actividad]]="","",'[4]Formulario PPGR1'!#REF!)</f>
        <v/>
      </c>
      <c r="G77" s="235"/>
      <c r="H77" s="236"/>
      <c r="I77" s="236"/>
      <c r="J77" s="235"/>
      <c r="K77" s="237"/>
      <c r="L77" s="238">
        <f>+Tabla1[[#This Row],[Precio Unitario]]*Tabla1[[#This Row],[Cantidad de Insumos]]</f>
        <v>0</v>
      </c>
      <c r="M77" s="239"/>
      <c r="N77" s="236"/>
    </row>
    <row r="78" spans="2:14" ht="12.75" x14ac:dyDescent="0.2">
      <c r="B78" s="5" t="str">
        <f>IF(Tabla1[[#This Row],[Código_Actividad]]="","",CONCATENATE(Tabla1[[#This Row],[POA]],".",Tabla1[[#This Row],[SRS]],".",Tabla1[[#This Row],[AREA]],".",Tabla1[[#This Row],[TIPO]]))</f>
        <v/>
      </c>
      <c r="C78" s="5" t="str">
        <f>IF(Tabla1[[#This Row],[Código_Actividad]]="","",'[4]Formulario PPGR1'!#REF!)</f>
        <v/>
      </c>
      <c r="D78" s="5" t="str">
        <f>IF(Tabla1[[#This Row],[Código_Actividad]]="","",'[4]Formulario PPGR1'!#REF!)</f>
        <v/>
      </c>
      <c r="E78" s="5" t="str">
        <f>IF(Tabla1[[#This Row],[Código_Actividad]]="","",'[4]Formulario PPGR1'!#REF!)</f>
        <v/>
      </c>
      <c r="F78" s="5" t="str">
        <f>IF(Tabla1[[#This Row],[Código_Actividad]]="","",'[4]Formulario PPGR1'!#REF!)</f>
        <v/>
      </c>
      <c r="G78" s="235"/>
      <c r="H78" s="236"/>
      <c r="I78" s="236"/>
      <c r="J78" s="235"/>
      <c r="K78" s="237"/>
      <c r="L78" s="238">
        <f>+Tabla1[[#This Row],[Precio Unitario]]*Tabla1[[#This Row],[Cantidad de Insumos]]</f>
        <v>0</v>
      </c>
      <c r="M78" s="239"/>
      <c r="N78" s="236"/>
    </row>
    <row r="79" spans="2:14" ht="12.75" x14ac:dyDescent="0.2">
      <c r="B79" s="5" t="str">
        <f>IF(Tabla1[[#This Row],[Código_Actividad]]="","",CONCATENATE(Tabla1[[#This Row],[POA]],".",Tabla1[[#This Row],[SRS]],".",Tabla1[[#This Row],[AREA]],".",Tabla1[[#This Row],[TIPO]]))</f>
        <v/>
      </c>
      <c r="C79" s="5" t="str">
        <f>IF(Tabla1[[#This Row],[Código_Actividad]]="","",'[4]Formulario PPGR1'!#REF!)</f>
        <v/>
      </c>
      <c r="D79" s="5" t="str">
        <f>IF(Tabla1[[#This Row],[Código_Actividad]]="","",'[4]Formulario PPGR1'!#REF!)</f>
        <v/>
      </c>
      <c r="E79" s="5" t="str">
        <f>IF(Tabla1[[#This Row],[Código_Actividad]]="","",'[4]Formulario PPGR1'!#REF!)</f>
        <v/>
      </c>
      <c r="F79" s="5" t="str">
        <f>IF(Tabla1[[#This Row],[Código_Actividad]]="","",'[4]Formulario PPGR1'!#REF!)</f>
        <v/>
      </c>
      <c r="G79" s="235"/>
      <c r="H79" s="236"/>
      <c r="I79" s="236"/>
      <c r="J79" s="235"/>
      <c r="K79" s="237"/>
      <c r="L79" s="238">
        <f>+Tabla1[[#This Row],[Precio Unitario]]*Tabla1[[#This Row],[Cantidad de Insumos]]</f>
        <v>0</v>
      </c>
      <c r="M79" s="239"/>
      <c r="N79" s="236"/>
    </row>
    <row r="80" spans="2:14" ht="12.75" x14ac:dyDescent="0.2">
      <c r="B80" s="5" t="str">
        <f>IF(Tabla1[[#This Row],[Código_Actividad]]="","",CONCATENATE(Tabla1[[#This Row],[POA]],".",Tabla1[[#This Row],[SRS]],".",Tabla1[[#This Row],[AREA]],".",Tabla1[[#This Row],[TIPO]]))</f>
        <v/>
      </c>
      <c r="C80" s="5" t="str">
        <f>IF(Tabla1[[#This Row],[Código_Actividad]]="","",'[4]Formulario PPGR1'!#REF!)</f>
        <v/>
      </c>
      <c r="D80" s="5" t="str">
        <f>IF(Tabla1[[#This Row],[Código_Actividad]]="","",'[4]Formulario PPGR1'!#REF!)</f>
        <v/>
      </c>
      <c r="E80" s="5" t="str">
        <f>IF(Tabla1[[#This Row],[Código_Actividad]]="","",'[4]Formulario PPGR1'!#REF!)</f>
        <v/>
      </c>
      <c r="F80" s="5" t="str">
        <f>IF(Tabla1[[#This Row],[Código_Actividad]]="","",'[4]Formulario PPGR1'!#REF!)</f>
        <v/>
      </c>
      <c r="G80" s="235"/>
      <c r="H80" s="236"/>
      <c r="I80" s="236"/>
      <c r="J80" s="235"/>
      <c r="K80" s="237"/>
      <c r="L80" s="238">
        <f>+Tabla1[[#This Row],[Precio Unitario]]*Tabla1[[#This Row],[Cantidad de Insumos]]</f>
        <v>0</v>
      </c>
      <c r="M80" s="239"/>
      <c r="N80" s="236"/>
    </row>
    <row r="81" spans="2:14" ht="12.75" x14ac:dyDescent="0.2">
      <c r="B81" s="5" t="str">
        <f>IF(Tabla1[[#This Row],[Código_Actividad]]="","",CONCATENATE(Tabla1[[#This Row],[POA]],".",Tabla1[[#This Row],[SRS]],".",Tabla1[[#This Row],[AREA]],".",Tabla1[[#This Row],[TIPO]]))</f>
        <v/>
      </c>
      <c r="C81" s="5" t="str">
        <f>IF(Tabla1[[#This Row],[Código_Actividad]]="","",'[4]Formulario PPGR1'!#REF!)</f>
        <v/>
      </c>
      <c r="D81" s="5" t="str">
        <f>IF(Tabla1[[#This Row],[Código_Actividad]]="","",'[4]Formulario PPGR1'!#REF!)</f>
        <v/>
      </c>
      <c r="E81" s="5" t="str">
        <f>IF(Tabla1[[#This Row],[Código_Actividad]]="","",'[4]Formulario PPGR1'!#REF!)</f>
        <v/>
      </c>
      <c r="F81" s="5" t="str">
        <f>IF(Tabla1[[#This Row],[Código_Actividad]]="","",'[4]Formulario PPGR1'!#REF!)</f>
        <v/>
      </c>
      <c r="G81" s="235"/>
      <c r="H81" s="236"/>
      <c r="I81" s="236"/>
      <c r="J81" s="235"/>
      <c r="K81" s="237"/>
      <c r="L81" s="238">
        <f>+Tabla1[[#This Row],[Precio Unitario]]*Tabla1[[#This Row],[Cantidad de Insumos]]</f>
        <v>0</v>
      </c>
      <c r="M81" s="239"/>
      <c r="N81" s="236"/>
    </row>
    <row r="82" spans="2:14" ht="12.75" x14ac:dyDescent="0.2">
      <c r="B82" s="5" t="str">
        <f>IF(Tabla1[[#This Row],[Código_Actividad]]="","",CONCATENATE(Tabla1[[#This Row],[POA]],".",Tabla1[[#This Row],[SRS]],".",Tabla1[[#This Row],[AREA]],".",Tabla1[[#This Row],[TIPO]]))</f>
        <v/>
      </c>
      <c r="C82" s="5" t="str">
        <f>IF(Tabla1[[#This Row],[Código_Actividad]]="","",'[4]Formulario PPGR1'!#REF!)</f>
        <v/>
      </c>
      <c r="D82" s="5" t="str">
        <f>IF(Tabla1[[#This Row],[Código_Actividad]]="","",'[4]Formulario PPGR1'!#REF!)</f>
        <v/>
      </c>
      <c r="E82" s="5" t="str">
        <f>IF(Tabla1[[#This Row],[Código_Actividad]]="","",'[4]Formulario PPGR1'!#REF!)</f>
        <v/>
      </c>
      <c r="F82" s="5" t="str">
        <f>IF(Tabla1[[#This Row],[Código_Actividad]]="","",'[4]Formulario PPGR1'!#REF!)</f>
        <v/>
      </c>
      <c r="G82" s="235"/>
      <c r="H82" s="236"/>
      <c r="I82" s="236"/>
      <c r="J82" s="235"/>
      <c r="K82" s="237"/>
      <c r="L82" s="238">
        <f>+Tabla1[[#This Row],[Precio Unitario]]*Tabla1[[#This Row],[Cantidad de Insumos]]</f>
        <v>0</v>
      </c>
      <c r="M82" s="239"/>
      <c r="N82" s="236"/>
    </row>
    <row r="83" spans="2:14" ht="12.75" x14ac:dyDescent="0.2">
      <c r="B83" s="5" t="str">
        <f>IF(Tabla1[[#This Row],[Código_Actividad]]="","",CONCATENATE(Tabla1[[#This Row],[POA]],".",Tabla1[[#This Row],[SRS]],".",Tabla1[[#This Row],[AREA]],".",Tabla1[[#This Row],[TIPO]]))</f>
        <v/>
      </c>
      <c r="C83" s="5" t="str">
        <f>IF(Tabla1[[#This Row],[Código_Actividad]]="","",'[4]Formulario PPGR1'!#REF!)</f>
        <v/>
      </c>
      <c r="D83" s="5" t="str">
        <f>IF(Tabla1[[#This Row],[Código_Actividad]]="","",'[4]Formulario PPGR1'!#REF!)</f>
        <v/>
      </c>
      <c r="E83" s="5" t="str">
        <f>IF(Tabla1[[#This Row],[Código_Actividad]]="","",'[4]Formulario PPGR1'!#REF!)</f>
        <v/>
      </c>
      <c r="F83" s="5" t="str">
        <f>IF(Tabla1[[#This Row],[Código_Actividad]]="","",'[4]Formulario PPGR1'!#REF!)</f>
        <v/>
      </c>
      <c r="G83" s="235"/>
      <c r="H83" s="236"/>
      <c r="I83" s="236"/>
      <c r="J83" s="235"/>
      <c r="K83" s="237"/>
      <c r="L83" s="238">
        <f>+Tabla1[[#This Row],[Precio Unitario]]*Tabla1[[#This Row],[Cantidad de Insumos]]</f>
        <v>0</v>
      </c>
      <c r="M83" s="239"/>
      <c r="N83" s="236"/>
    </row>
    <row r="84" spans="2:14" ht="12.75" x14ac:dyDescent="0.2">
      <c r="B84" s="5" t="str">
        <f>IF(Tabla1[[#This Row],[Código_Actividad]]="","",CONCATENATE(Tabla1[[#This Row],[POA]],".",Tabla1[[#This Row],[SRS]],".",Tabla1[[#This Row],[AREA]],".",Tabla1[[#This Row],[TIPO]]))</f>
        <v/>
      </c>
      <c r="C84" s="5" t="str">
        <f>IF(Tabla1[[#This Row],[Código_Actividad]]="","",'[4]Formulario PPGR1'!#REF!)</f>
        <v/>
      </c>
      <c r="D84" s="5" t="str">
        <f>IF(Tabla1[[#This Row],[Código_Actividad]]="","",'[4]Formulario PPGR1'!#REF!)</f>
        <v/>
      </c>
      <c r="E84" s="5" t="str">
        <f>IF(Tabla1[[#This Row],[Código_Actividad]]="","",'[4]Formulario PPGR1'!#REF!)</f>
        <v/>
      </c>
      <c r="F84" s="5" t="str">
        <f>IF(Tabla1[[#This Row],[Código_Actividad]]="","",'[4]Formulario PPGR1'!#REF!)</f>
        <v/>
      </c>
      <c r="G84" s="235"/>
      <c r="H84" s="236"/>
      <c r="I84" s="236"/>
      <c r="J84" s="235"/>
      <c r="K84" s="237"/>
      <c r="L84" s="238">
        <f>+Tabla1[[#This Row],[Precio Unitario]]*Tabla1[[#This Row],[Cantidad de Insumos]]</f>
        <v>0</v>
      </c>
      <c r="M84" s="239"/>
      <c r="N84" s="236"/>
    </row>
    <row r="85" spans="2:14" ht="12.75" x14ac:dyDescent="0.2">
      <c r="B85" s="5" t="str">
        <f>IF(Tabla1[[#This Row],[Código_Actividad]]="","",CONCATENATE(Tabla1[[#This Row],[POA]],".",Tabla1[[#This Row],[SRS]],".",Tabla1[[#This Row],[AREA]],".",Tabla1[[#This Row],[TIPO]]))</f>
        <v/>
      </c>
      <c r="C85" s="5" t="str">
        <f>IF(Tabla1[[#This Row],[Código_Actividad]]="","",'[4]Formulario PPGR1'!#REF!)</f>
        <v/>
      </c>
      <c r="D85" s="5" t="str">
        <f>IF(Tabla1[[#This Row],[Código_Actividad]]="","",'[4]Formulario PPGR1'!#REF!)</f>
        <v/>
      </c>
      <c r="E85" s="5" t="str">
        <f>IF(Tabla1[[#This Row],[Código_Actividad]]="","",'[4]Formulario PPGR1'!#REF!)</f>
        <v/>
      </c>
      <c r="F85" s="5" t="str">
        <f>IF(Tabla1[[#This Row],[Código_Actividad]]="","",'[4]Formulario PPGR1'!#REF!)</f>
        <v/>
      </c>
      <c r="G85" s="235"/>
      <c r="H85" s="236"/>
      <c r="I85" s="236"/>
      <c r="J85" s="235"/>
      <c r="K85" s="237"/>
      <c r="L85" s="238">
        <f>+Tabla1[[#This Row],[Precio Unitario]]*Tabla1[[#This Row],[Cantidad de Insumos]]</f>
        <v>0</v>
      </c>
      <c r="M85" s="239"/>
      <c r="N85" s="236"/>
    </row>
    <row r="86" spans="2:14" ht="12.75" x14ac:dyDescent="0.2">
      <c r="B86" s="5" t="str">
        <f>IF(Tabla1[[#This Row],[Código_Actividad]]="","",CONCATENATE(Tabla1[[#This Row],[POA]],".",Tabla1[[#This Row],[SRS]],".",Tabla1[[#This Row],[AREA]],".",Tabla1[[#This Row],[TIPO]]))</f>
        <v/>
      </c>
      <c r="C86" s="5" t="str">
        <f>IF(Tabla1[[#This Row],[Código_Actividad]]="","",'[4]Formulario PPGR1'!#REF!)</f>
        <v/>
      </c>
      <c r="D86" s="5" t="str">
        <f>IF(Tabla1[[#This Row],[Código_Actividad]]="","",'[4]Formulario PPGR1'!#REF!)</f>
        <v/>
      </c>
      <c r="E86" s="5" t="str">
        <f>IF(Tabla1[[#This Row],[Código_Actividad]]="","",'[4]Formulario PPGR1'!#REF!)</f>
        <v/>
      </c>
      <c r="F86" s="5" t="str">
        <f>IF(Tabla1[[#This Row],[Código_Actividad]]="","",'[4]Formulario PPGR1'!#REF!)</f>
        <v/>
      </c>
      <c r="G86" s="235"/>
      <c r="H86" s="236"/>
      <c r="I86" s="236"/>
      <c r="J86" s="235"/>
      <c r="K86" s="237"/>
      <c r="L86" s="238">
        <f>+Tabla1[[#This Row],[Precio Unitario]]*Tabla1[[#This Row],[Cantidad de Insumos]]</f>
        <v>0</v>
      </c>
      <c r="M86" s="239"/>
      <c r="N86" s="236"/>
    </row>
    <row r="87" spans="2:14" ht="12.75" x14ac:dyDescent="0.2">
      <c r="B87" s="5" t="str">
        <f>IF(Tabla1[[#This Row],[Código_Actividad]]="","",CONCATENATE(Tabla1[[#This Row],[POA]],".",Tabla1[[#This Row],[SRS]],".",Tabla1[[#This Row],[AREA]],".",Tabla1[[#This Row],[TIPO]]))</f>
        <v/>
      </c>
      <c r="C87" s="5" t="str">
        <f>IF(Tabla1[[#This Row],[Código_Actividad]]="","",'[4]Formulario PPGR1'!#REF!)</f>
        <v/>
      </c>
      <c r="D87" s="5" t="str">
        <f>IF(Tabla1[[#This Row],[Código_Actividad]]="","",'[4]Formulario PPGR1'!#REF!)</f>
        <v/>
      </c>
      <c r="E87" s="5" t="str">
        <f>IF(Tabla1[[#This Row],[Código_Actividad]]="","",'[4]Formulario PPGR1'!#REF!)</f>
        <v/>
      </c>
      <c r="F87" s="5" t="str">
        <f>IF(Tabla1[[#This Row],[Código_Actividad]]="","",'[4]Formulario PPGR1'!#REF!)</f>
        <v/>
      </c>
      <c r="G87" s="235"/>
      <c r="H87" s="236"/>
      <c r="I87" s="236"/>
      <c r="J87" s="235"/>
      <c r="K87" s="237"/>
      <c r="L87" s="238">
        <f>+Tabla1[[#This Row],[Precio Unitario]]*Tabla1[[#This Row],[Cantidad de Insumos]]</f>
        <v>0</v>
      </c>
      <c r="M87" s="239"/>
      <c r="N87" s="236"/>
    </row>
    <row r="88" spans="2:14" ht="12.75" x14ac:dyDescent="0.2">
      <c r="B88" s="5" t="str">
        <f>IF(Tabla1[[#This Row],[Código_Actividad]]="","",CONCATENATE(Tabla1[[#This Row],[POA]],".",Tabla1[[#This Row],[SRS]],".",Tabla1[[#This Row],[AREA]],".",Tabla1[[#This Row],[TIPO]]))</f>
        <v/>
      </c>
      <c r="C88" s="5" t="str">
        <f>IF(Tabla1[[#This Row],[Código_Actividad]]="","",'[4]Formulario PPGR1'!#REF!)</f>
        <v/>
      </c>
      <c r="D88" s="5" t="str">
        <f>IF(Tabla1[[#This Row],[Código_Actividad]]="","",'[4]Formulario PPGR1'!#REF!)</f>
        <v/>
      </c>
      <c r="E88" s="5" t="str">
        <f>IF(Tabla1[[#This Row],[Código_Actividad]]="","",'[4]Formulario PPGR1'!#REF!)</f>
        <v/>
      </c>
      <c r="F88" s="5" t="str">
        <f>IF(Tabla1[[#This Row],[Código_Actividad]]="","",'[4]Formulario PPGR1'!#REF!)</f>
        <v/>
      </c>
      <c r="G88" s="235"/>
      <c r="H88" s="236"/>
      <c r="I88" s="236"/>
      <c r="J88" s="235"/>
      <c r="K88" s="237"/>
      <c r="L88" s="238">
        <f>+Tabla1[[#This Row],[Precio Unitario]]*Tabla1[[#This Row],[Cantidad de Insumos]]</f>
        <v>0</v>
      </c>
      <c r="M88" s="239"/>
      <c r="N88" s="236"/>
    </row>
    <row r="89" spans="2:14" ht="12.75" x14ac:dyDescent="0.2">
      <c r="B89" s="5" t="str">
        <f>IF(Tabla1[[#This Row],[Código_Actividad]]="","",CONCATENATE(Tabla1[[#This Row],[POA]],".",Tabla1[[#This Row],[SRS]],".",Tabla1[[#This Row],[AREA]],".",Tabla1[[#This Row],[TIPO]]))</f>
        <v/>
      </c>
      <c r="C89" s="5" t="str">
        <f>IF(Tabla1[[#This Row],[Código_Actividad]]="","",'[4]Formulario PPGR1'!#REF!)</f>
        <v/>
      </c>
      <c r="D89" s="5" t="str">
        <f>IF(Tabla1[[#This Row],[Código_Actividad]]="","",'[4]Formulario PPGR1'!#REF!)</f>
        <v/>
      </c>
      <c r="E89" s="5" t="str">
        <f>IF(Tabla1[[#This Row],[Código_Actividad]]="","",'[4]Formulario PPGR1'!#REF!)</f>
        <v/>
      </c>
      <c r="F89" s="5" t="str">
        <f>IF(Tabla1[[#This Row],[Código_Actividad]]="","",'[4]Formulario PPGR1'!#REF!)</f>
        <v/>
      </c>
      <c r="G89" s="235"/>
      <c r="H89" s="236"/>
      <c r="I89" s="236"/>
      <c r="J89" s="235"/>
      <c r="K89" s="237"/>
      <c r="L89" s="238">
        <f>+Tabla1[[#This Row],[Precio Unitario]]*Tabla1[[#This Row],[Cantidad de Insumos]]</f>
        <v>0</v>
      </c>
      <c r="M89" s="239"/>
      <c r="N89" s="236"/>
    </row>
    <row r="90" spans="2:14" ht="12.75" x14ac:dyDescent="0.2">
      <c r="B90" s="5" t="str">
        <f>IF(Tabla1[[#This Row],[Código_Actividad]]="","",CONCATENATE(Tabla1[[#This Row],[POA]],".",Tabla1[[#This Row],[SRS]],".",Tabla1[[#This Row],[AREA]],".",Tabla1[[#This Row],[TIPO]]))</f>
        <v/>
      </c>
      <c r="C90" s="5" t="str">
        <f>IF(Tabla1[[#This Row],[Código_Actividad]]="","",'[4]Formulario PPGR1'!#REF!)</f>
        <v/>
      </c>
      <c r="D90" s="5" t="str">
        <f>IF(Tabla1[[#This Row],[Código_Actividad]]="","",'[4]Formulario PPGR1'!#REF!)</f>
        <v/>
      </c>
      <c r="E90" s="5" t="str">
        <f>IF(Tabla1[[#This Row],[Código_Actividad]]="","",'[4]Formulario PPGR1'!#REF!)</f>
        <v/>
      </c>
      <c r="F90" s="5" t="str">
        <f>IF(Tabla1[[#This Row],[Código_Actividad]]="","",'[4]Formulario PPGR1'!#REF!)</f>
        <v/>
      </c>
      <c r="G90" s="235"/>
      <c r="H90" s="236"/>
      <c r="I90" s="236"/>
      <c r="J90" s="235"/>
      <c r="K90" s="237"/>
      <c r="L90" s="238">
        <f>+Tabla1[[#This Row],[Precio Unitario]]*Tabla1[[#This Row],[Cantidad de Insumos]]</f>
        <v>0</v>
      </c>
      <c r="M90" s="239"/>
      <c r="N90" s="236"/>
    </row>
    <row r="91" spans="2:14" ht="12.75" x14ac:dyDescent="0.2">
      <c r="B91" s="5" t="str">
        <f>IF(Tabla1[[#This Row],[Código_Actividad]]="","",CONCATENATE(Tabla1[[#This Row],[POA]],".",Tabla1[[#This Row],[SRS]],".",Tabla1[[#This Row],[AREA]],".",Tabla1[[#This Row],[TIPO]]))</f>
        <v/>
      </c>
      <c r="C91" s="5" t="str">
        <f>IF(Tabla1[[#This Row],[Código_Actividad]]="","",'[4]Formulario PPGR1'!#REF!)</f>
        <v/>
      </c>
      <c r="D91" s="5" t="str">
        <f>IF(Tabla1[[#This Row],[Código_Actividad]]="","",'[4]Formulario PPGR1'!#REF!)</f>
        <v/>
      </c>
      <c r="E91" s="5" t="str">
        <f>IF(Tabla1[[#This Row],[Código_Actividad]]="","",'[4]Formulario PPGR1'!#REF!)</f>
        <v/>
      </c>
      <c r="F91" s="5" t="str">
        <f>IF(Tabla1[[#This Row],[Código_Actividad]]="","",'[4]Formulario PPGR1'!#REF!)</f>
        <v/>
      </c>
      <c r="G91" s="235"/>
      <c r="H91" s="236"/>
      <c r="I91" s="236"/>
      <c r="J91" s="235"/>
      <c r="K91" s="237"/>
      <c r="L91" s="238">
        <f>+Tabla1[[#This Row],[Precio Unitario]]*Tabla1[[#This Row],[Cantidad de Insumos]]</f>
        <v>0</v>
      </c>
      <c r="M91" s="239"/>
      <c r="N91" s="236"/>
    </row>
    <row r="92" spans="2:14" ht="12.75" x14ac:dyDescent="0.2">
      <c r="B92" s="5" t="str">
        <f>IF(Tabla1[[#This Row],[Código_Actividad]]="","",CONCATENATE(Tabla1[[#This Row],[POA]],".",Tabla1[[#This Row],[SRS]],".",Tabla1[[#This Row],[AREA]],".",Tabla1[[#This Row],[TIPO]]))</f>
        <v/>
      </c>
      <c r="C92" s="5" t="str">
        <f>IF(Tabla1[[#This Row],[Código_Actividad]]="","",'[4]Formulario PPGR1'!#REF!)</f>
        <v/>
      </c>
      <c r="D92" s="5" t="str">
        <f>IF(Tabla1[[#This Row],[Código_Actividad]]="","",'[4]Formulario PPGR1'!#REF!)</f>
        <v/>
      </c>
      <c r="E92" s="5" t="str">
        <f>IF(Tabla1[[#This Row],[Código_Actividad]]="","",'[4]Formulario PPGR1'!#REF!)</f>
        <v/>
      </c>
      <c r="F92" s="5" t="str">
        <f>IF(Tabla1[[#This Row],[Código_Actividad]]="","",'[4]Formulario PPGR1'!#REF!)</f>
        <v/>
      </c>
      <c r="G92" s="235"/>
      <c r="H92" s="236"/>
      <c r="I92" s="236"/>
      <c r="J92" s="235"/>
      <c r="K92" s="237"/>
      <c r="L92" s="238">
        <f>+Tabla1[[#This Row],[Precio Unitario]]*Tabla1[[#This Row],[Cantidad de Insumos]]</f>
        <v>0</v>
      </c>
      <c r="M92" s="239"/>
      <c r="N92" s="236"/>
    </row>
    <row r="93" spans="2:14" ht="12.75" x14ac:dyDescent="0.2">
      <c r="B93" s="5" t="str">
        <f>IF(Tabla1[[#This Row],[Código_Actividad]]="","",CONCATENATE(Tabla1[[#This Row],[POA]],".",Tabla1[[#This Row],[SRS]],".",Tabla1[[#This Row],[AREA]],".",Tabla1[[#This Row],[TIPO]]))</f>
        <v/>
      </c>
      <c r="C93" s="5" t="str">
        <f>IF(Tabla1[[#This Row],[Código_Actividad]]="","",'[4]Formulario PPGR1'!#REF!)</f>
        <v/>
      </c>
      <c r="D93" s="5" t="str">
        <f>IF(Tabla1[[#This Row],[Código_Actividad]]="","",'[4]Formulario PPGR1'!#REF!)</f>
        <v/>
      </c>
      <c r="E93" s="5" t="str">
        <f>IF(Tabla1[[#This Row],[Código_Actividad]]="","",'[4]Formulario PPGR1'!#REF!)</f>
        <v/>
      </c>
      <c r="F93" s="5" t="str">
        <f>IF(Tabla1[[#This Row],[Código_Actividad]]="","",'[4]Formulario PPGR1'!#REF!)</f>
        <v/>
      </c>
      <c r="G93" s="235"/>
      <c r="H93" s="236"/>
      <c r="I93" s="236"/>
      <c r="J93" s="235"/>
      <c r="K93" s="237"/>
      <c r="L93" s="238">
        <f>+Tabla1[[#This Row],[Precio Unitario]]*Tabla1[[#This Row],[Cantidad de Insumos]]</f>
        <v>0</v>
      </c>
      <c r="M93" s="239"/>
      <c r="N93" s="236"/>
    </row>
    <row r="94" spans="2:14" ht="12.75" x14ac:dyDescent="0.2">
      <c r="B94" s="5" t="str">
        <f>IF(Tabla1[[#This Row],[Código_Actividad]]="","",CONCATENATE(Tabla1[[#This Row],[POA]],".",Tabla1[[#This Row],[SRS]],".",Tabla1[[#This Row],[AREA]],".",Tabla1[[#This Row],[TIPO]]))</f>
        <v/>
      </c>
      <c r="C94" s="5" t="str">
        <f>IF(Tabla1[[#This Row],[Código_Actividad]]="","",'[4]Formulario PPGR1'!#REF!)</f>
        <v/>
      </c>
      <c r="D94" s="5" t="str">
        <f>IF(Tabla1[[#This Row],[Código_Actividad]]="","",'[4]Formulario PPGR1'!#REF!)</f>
        <v/>
      </c>
      <c r="E94" s="5" t="str">
        <f>IF(Tabla1[[#This Row],[Código_Actividad]]="","",'[4]Formulario PPGR1'!#REF!)</f>
        <v/>
      </c>
      <c r="F94" s="5" t="str">
        <f>IF(Tabla1[[#This Row],[Código_Actividad]]="","",'[4]Formulario PPGR1'!#REF!)</f>
        <v/>
      </c>
      <c r="G94" s="235"/>
      <c r="H94" s="236"/>
      <c r="I94" s="236"/>
      <c r="J94" s="235"/>
      <c r="K94" s="237"/>
      <c r="L94" s="238">
        <f>+Tabla1[[#This Row],[Precio Unitario]]*Tabla1[[#This Row],[Cantidad de Insumos]]</f>
        <v>0</v>
      </c>
      <c r="M94" s="239"/>
      <c r="N94" s="236"/>
    </row>
    <row r="95" spans="2:14" ht="12.75" x14ac:dyDescent="0.2">
      <c r="B95" s="5" t="str">
        <f>IF(Tabla1[[#This Row],[Código_Actividad]]="","",CONCATENATE(Tabla1[[#This Row],[POA]],".",Tabla1[[#This Row],[SRS]],".",Tabla1[[#This Row],[AREA]],".",Tabla1[[#This Row],[TIPO]]))</f>
        <v/>
      </c>
      <c r="C95" s="5" t="str">
        <f>IF(Tabla1[[#This Row],[Código_Actividad]]="","",'[4]Formulario PPGR1'!#REF!)</f>
        <v/>
      </c>
      <c r="D95" s="5" t="str">
        <f>IF(Tabla1[[#This Row],[Código_Actividad]]="","",'[4]Formulario PPGR1'!#REF!)</f>
        <v/>
      </c>
      <c r="E95" s="5" t="str">
        <f>IF(Tabla1[[#This Row],[Código_Actividad]]="","",'[4]Formulario PPGR1'!#REF!)</f>
        <v/>
      </c>
      <c r="F95" s="5" t="str">
        <f>IF(Tabla1[[#This Row],[Código_Actividad]]="","",'[4]Formulario PPGR1'!#REF!)</f>
        <v/>
      </c>
      <c r="G95" s="235"/>
      <c r="H95" s="236"/>
      <c r="I95" s="236"/>
      <c r="J95" s="235"/>
      <c r="K95" s="237"/>
      <c r="L95" s="238">
        <f>+Tabla1[[#This Row],[Precio Unitario]]*Tabla1[[#This Row],[Cantidad de Insumos]]</f>
        <v>0</v>
      </c>
      <c r="M95" s="239"/>
      <c r="N95" s="236"/>
    </row>
    <row r="96" spans="2:14" ht="12.75" x14ac:dyDescent="0.2">
      <c r="B96" s="5" t="str">
        <f>IF(Tabla1[[#This Row],[Código_Actividad]]="","",CONCATENATE(Tabla1[[#This Row],[POA]],".",Tabla1[[#This Row],[SRS]],".",Tabla1[[#This Row],[AREA]],".",Tabla1[[#This Row],[TIPO]]))</f>
        <v/>
      </c>
      <c r="C96" s="5" t="str">
        <f>IF(Tabla1[[#This Row],[Código_Actividad]]="","",'[4]Formulario PPGR1'!#REF!)</f>
        <v/>
      </c>
      <c r="D96" s="5" t="str">
        <f>IF(Tabla1[[#This Row],[Código_Actividad]]="","",'[4]Formulario PPGR1'!#REF!)</f>
        <v/>
      </c>
      <c r="E96" s="5" t="str">
        <f>IF(Tabla1[[#This Row],[Código_Actividad]]="","",'[4]Formulario PPGR1'!#REF!)</f>
        <v/>
      </c>
      <c r="F96" s="5" t="str">
        <f>IF(Tabla1[[#This Row],[Código_Actividad]]="","",'[4]Formulario PPGR1'!#REF!)</f>
        <v/>
      </c>
      <c r="G96" s="235"/>
      <c r="H96" s="236"/>
      <c r="I96" s="236"/>
      <c r="J96" s="235"/>
      <c r="K96" s="237"/>
      <c r="L96" s="238">
        <f>+Tabla1[[#This Row],[Precio Unitario]]*Tabla1[[#This Row],[Cantidad de Insumos]]</f>
        <v>0</v>
      </c>
      <c r="M96" s="239"/>
      <c r="N96" s="236"/>
    </row>
    <row r="97" spans="2:14" ht="12.75" x14ac:dyDescent="0.2">
      <c r="B97" s="5" t="str">
        <f>IF(Tabla1[[#This Row],[Código_Actividad]]="","",CONCATENATE(Tabla1[[#This Row],[POA]],".",Tabla1[[#This Row],[SRS]],".",Tabla1[[#This Row],[AREA]],".",Tabla1[[#This Row],[TIPO]]))</f>
        <v/>
      </c>
      <c r="C97" s="5" t="str">
        <f>IF(Tabla1[[#This Row],[Código_Actividad]]="","",'[4]Formulario PPGR1'!#REF!)</f>
        <v/>
      </c>
      <c r="D97" s="5" t="str">
        <f>IF(Tabla1[[#This Row],[Código_Actividad]]="","",'[4]Formulario PPGR1'!#REF!)</f>
        <v/>
      </c>
      <c r="E97" s="5" t="str">
        <f>IF(Tabla1[[#This Row],[Código_Actividad]]="","",'[4]Formulario PPGR1'!#REF!)</f>
        <v/>
      </c>
      <c r="F97" s="5" t="str">
        <f>IF(Tabla1[[#This Row],[Código_Actividad]]="","",'[4]Formulario PPGR1'!#REF!)</f>
        <v/>
      </c>
      <c r="G97" s="235"/>
      <c r="H97" s="236"/>
      <c r="I97" s="236"/>
      <c r="J97" s="235"/>
      <c r="K97" s="237"/>
      <c r="L97" s="238">
        <f>+Tabla1[[#This Row],[Precio Unitario]]*Tabla1[[#This Row],[Cantidad de Insumos]]</f>
        <v>0</v>
      </c>
      <c r="M97" s="239"/>
      <c r="N97" s="236"/>
    </row>
    <row r="98" spans="2:14" ht="12.75" x14ac:dyDescent="0.2">
      <c r="B98" s="5" t="str">
        <f>IF(Tabla1[[#This Row],[Código_Actividad]]="","",CONCATENATE(Tabla1[[#This Row],[POA]],".",Tabla1[[#This Row],[SRS]],".",Tabla1[[#This Row],[AREA]],".",Tabla1[[#This Row],[TIPO]]))</f>
        <v/>
      </c>
      <c r="C98" s="5" t="str">
        <f>IF(Tabla1[[#This Row],[Código_Actividad]]="","",'[4]Formulario PPGR1'!#REF!)</f>
        <v/>
      </c>
      <c r="D98" s="5" t="str">
        <f>IF(Tabla1[[#This Row],[Código_Actividad]]="","",'[4]Formulario PPGR1'!#REF!)</f>
        <v/>
      </c>
      <c r="E98" s="5" t="str">
        <f>IF(Tabla1[[#This Row],[Código_Actividad]]="","",'[4]Formulario PPGR1'!#REF!)</f>
        <v/>
      </c>
      <c r="F98" s="5" t="str">
        <f>IF(Tabla1[[#This Row],[Código_Actividad]]="","",'[4]Formulario PPGR1'!#REF!)</f>
        <v/>
      </c>
      <c r="G98" s="235"/>
      <c r="H98" s="236"/>
      <c r="I98" s="236"/>
      <c r="J98" s="235"/>
      <c r="K98" s="237"/>
      <c r="L98" s="238">
        <f>+Tabla1[[#This Row],[Precio Unitario]]*Tabla1[[#This Row],[Cantidad de Insumos]]</f>
        <v>0</v>
      </c>
      <c r="M98" s="239"/>
      <c r="N98" s="236"/>
    </row>
    <row r="99" spans="2:14" ht="12.75" x14ac:dyDescent="0.2">
      <c r="B99" s="5" t="str">
        <f>IF(Tabla1[[#This Row],[Código_Actividad]]="","",CONCATENATE(Tabla1[[#This Row],[POA]],".",Tabla1[[#This Row],[SRS]],".",Tabla1[[#This Row],[AREA]],".",Tabla1[[#This Row],[TIPO]]))</f>
        <v/>
      </c>
      <c r="C99" s="5" t="str">
        <f>IF(Tabla1[[#This Row],[Código_Actividad]]="","",'[4]Formulario PPGR1'!#REF!)</f>
        <v/>
      </c>
      <c r="D99" s="5" t="str">
        <f>IF(Tabla1[[#This Row],[Código_Actividad]]="","",'[4]Formulario PPGR1'!#REF!)</f>
        <v/>
      </c>
      <c r="E99" s="5" t="str">
        <f>IF(Tabla1[[#This Row],[Código_Actividad]]="","",'[4]Formulario PPGR1'!#REF!)</f>
        <v/>
      </c>
      <c r="F99" s="5" t="str">
        <f>IF(Tabla1[[#This Row],[Código_Actividad]]="","",'[4]Formulario PPGR1'!#REF!)</f>
        <v/>
      </c>
      <c r="G99" s="235"/>
      <c r="H99" s="236"/>
      <c r="I99" s="236"/>
      <c r="J99" s="235"/>
      <c r="K99" s="237"/>
      <c r="L99" s="238">
        <f>+Tabla1[[#This Row],[Precio Unitario]]*Tabla1[[#This Row],[Cantidad de Insumos]]</f>
        <v>0</v>
      </c>
      <c r="M99" s="239"/>
      <c r="N99" s="236"/>
    </row>
    <row r="100" spans="2:14" ht="12.75" x14ac:dyDescent="0.2">
      <c r="B100" s="5" t="str">
        <f>IF(Tabla1[[#This Row],[Código_Actividad]]="","",CONCATENATE(Tabla1[[#This Row],[POA]],".",Tabla1[[#This Row],[SRS]],".",Tabla1[[#This Row],[AREA]],".",Tabla1[[#This Row],[TIPO]]))</f>
        <v/>
      </c>
      <c r="C100" s="5" t="str">
        <f>IF(Tabla1[[#This Row],[Código_Actividad]]="","",'[4]Formulario PPGR1'!#REF!)</f>
        <v/>
      </c>
      <c r="D100" s="5" t="str">
        <f>IF(Tabla1[[#This Row],[Código_Actividad]]="","",'[4]Formulario PPGR1'!#REF!)</f>
        <v/>
      </c>
      <c r="E100" s="5" t="str">
        <f>IF(Tabla1[[#This Row],[Código_Actividad]]="","",'[4]Formulario PPGR1'!#REF!)</f>
        <v/>
      </c>
      <c r="F100" s="5" t="str">
        <f>IF(Tabla1[[#This Row],[Código_Actividad]]="","",'[4]Formulario PPGR1'!#REF!)</f>
        <v/>
      </c>
      <c r="G100" s="235"/>
      <c r="H100" s="236"/>
      <c r="I100" s="236"/>
      <c r="J100" s="235"/>
      <c r="K100" s="237"/>
      <c r="L100" s="238">
        <f>+Tabla1[[#This Row],[Precio Unitario]]*Tabla1[[#This Row],[Cantidad de Insumos]]</f>
        <v>0</v>
      </c>
      <c r="M100" s="239"/>
      <c r="N100" s="236"/>
    </row>
    <row r="101" spans="2:14" ht="12.75" x14ac:dyDescent="0.2">
      <c r="B101" s="5" t="str">
        <f>IF(Tabla1[[#This Row],[Código_Actividad]]="","",CONCATENATE(Tabla1[[#This Row],[POA]],".",Tabla1[[#This Row],[SRS]],".",Tabla1[[#This Row],[AREA]],".",Tabla1[[#This Row],[TIPO]]))</f>
        <v/>
      </c>
      <c r="C101" s="5" t="str">
        <f>IF(Tabla1[[#This Row],[Código_Actividad]]="","",'[4]Formulario PPGR1'!#REF!)</f>
        <v/>
      </c>
      <c r="D101" s="5" t="str">
        <f>IF(Tabla1[[#This Row],[Código_Actividad]]="","",'[4]Formulario PPGR1'!#REF!)</f>
        <v/>
      </c>
      <c r="E101" s="5" t="str">
        <f>IF(Tabla1[[#This Row],[Código_Actividad]]="","",'[4]Formulario PPGR1'!#REF!)</f>
        <v/>
      </c>
      <c r="F101" s="5" t="str">
        <f>IF(Tabla1[[#This Row],[Código_Actividad]]="","",'[4]Formulario PPGR1'!#REF!)</f>
        <v/>
      </c>
      <c r="G101" s="235"/>
      <c r="H101" s="236"/>
      <c r="I101" s="236"/>
      <c r="J101" s="235"/>
      <c r="K101" s="237"/>
      <c r="L101" s="238">
        <f>+Tabla1[[#This Row],[Precio Unitario]]*Tabla1[[#This Row],[Cantidad de Insumos]]</f>
        <v>0</v>
      </c>
      <c r="M101" s="239"/>
      <c r="N101" s="236"/>
    </row>
    <row r="102" spans="2:14" ht="12.75" x14ac:dyDescent="0.2">
      <c r="B102" s="5" t="str">
        <f>IF(Tabla1[[#This Row],[Código_Actividad]]="","",CONCATENATE(Tabla1[[#This Row],[POA]],".",Tabla1[[#This Row],[SRS]],".",Tabla1[[#This Row],[AREA]],".",Tabla1[[#This Row],[TIPO]]))</f>
        <v/>
      </c>
      <c r="C102" s="5" t="str">
        <f>IF(Tabla1[[#This Row],[Código_Actividad]]="","",'[4]Formulario PPGR1'!#REF!)</f>
        <v/>
      </c>
      <c r="D102" s="5" t="str">
        <f>IF(Tabla1[[#This Row],[Código_Actividad]]="","",'[4]Formulario PPGR1'!#REF!)</f>
        <v/>
      </c>
      <c r="E102" s="5" t="str">
        <f>IF(Tabla1[[#This Row],[Código_Actividad]]="","",'[4]Formulario PPGR1'!#REF!)</f>
        <v/>
      </c>
      <c r="F102" s="5" t="str">
        <f>IF(Tabla1[[#This Row],[Código_Actividad]]="","",'[4]Formulario PPGR1'!#REF!)</f>
        <v/>
      </c>
      <c r="G102" s="235"/>
      <c r="H102" s="236"/>
      <c r="I102" s="236"/>
      <c r="J102" s="235"/>
      <c r="K102" s="237"/>
      <c r="L102" s="238">
        <f>+Tabla1[[#This Row],[Precio Unitario]]*Tabla1[[#This Row],[Cantidad de Insumos]]</f>
        <v>0</v>
      </c>
      <c r="M102" s="239"/>
      <c r="N102" s="236"/>
    </row>
    <row r="103" spans="2:14" ht="12.75" x14ac:dyDescent="0.2">
      <c r="B103" s="5" t="str">
        <f>IF(Tabla1[[#This Row],[Código_Actividad]]="","",CONCATENATE(Tabla1[[#This Row],[POA]],".",Tabla1[[#This Row],[SRS]],".",Tabla1[[#This Row],[AREA]],".",Tabla1[[#This Row],[TIPO]]))</f>
        <v/>
      </c>
      <c r="C103" s="5" t="str">
        <f>IF(Tabla1[[#This Row],[Código_Actividad]]="","",'[4]Formulario PPGR1'!#REF!)</f>
        <v/>
      </c>
      <c r="D103" s="5" t="str">
        <f>IF(Tabla1[[#This Row],[Código_Actividad]]="","",'[4]Formulario PPGR1'!#REF!)</f>
        <v/>
      </c>
      <c r="E103" s="5" t="str">
        <f>IF(Tabla1[[#This Row],[Código_Actividad]]="","",'[4]Formulario PPGR1'!#REF!)</f>
        <v/>
      </c>
      <c r="F103" s="5" t="str">
        <f>IF(Tabla1[[#This Row],[Código_Actividad]]="","",'[4]Formulario PPGR1'!#REF!)</f>
        <v/>
      </c>
      <c r="G103" s="235"/>
      <c r="H103" s="236"/>
      <c r="I103" s="236"/>
      <c r="J103" s="235"/>
      <c r="K103" s="237"/>
      <c r="L103" s="238">
        <f>+Tabla1[[#This Row],[Precio Unitario]]*Tabla1[[#This Row],[Cantidad de Insumos]]</f>
        <v>0</v>
      </c>
      <c r="M103" s="239"/>
      <c r="N103" s="236"/>
    </row>
    <row r="104" spans="2:14" ht="12.75" x14ac:dyDescent="0.2">
      <c r="B104" s="5" t="str">
        <f>IF(Tabla1[[#This Row],[Código_Actividad]]="","",CONCATENATE(Tabla1[[#This Row],[POA]],".",Tabla1[[#This Row],[SRS]],".",Tabla1[[#This Row],[AREA]],".",Tabla1[[#This Row],[TIPO]]))</f>
        <v/>
      </c>
      <c r="C104" s="5" t="str">
        <f>IF(Tabla1[[#This Row],[Código_Actividad]]="","",'[4]Formulario PPGR1'!#REF!)</f>
        <v/>
      </c>
      <c r="D104" s="5" t="str">
        <f>IF(Tabla1[[#This Row],[Código_Actividad]]="","",'[4]Formulario PPGR1'!#REF!)</f>
        <v/>
      </c>
      <c r="E104" s="5" t="str">
        <f>IF(Tabla1[[#This Row],[Código_Actividad]]="","",'[4]Formulario PPGR1'!#REF!)</f>
        <v/>
      </c>
      <c r="F104" s="5" t="str">
        <f>IF(Tabla1[[#This Row],[Código_Actividad]]="","",'[4]Formulario PPGR1'!#REF!)</f>
        <v/>
      </c>
      <c r="G104" s="235"/>
      <c r="H104" s="236"/>
      <c r="I104" s="236"/>
      <c r="J104" s="235"/>
      <c r="K104" s="237"/>
      <c r="L104" s="238">
        <f>+Tabla1[[#This Row],[Precio Unitario]]*Tabla1[[#This Row],[Cantidad de Insumos]]</f>
        <v>0</v>
      </c>
      <c r="M104" s="239"/>
      <c r="N104" s="236"/>
    </row>
    <row r="105" spans="2:14" ht="12.75" x14ac:dyDescent="0.2">
      <c r="B105" s="5" t="str">
        <f>IF(Tabla1[[#This Row],[Código_Actividad]]="","",CONCATENATE(Tabla1[[#This Row],[POA]],".",Tabla1[[#This Row],[SRS]],".",Tabla1[[#This Row],[AREA]],".",Tabla1[[#This Row],[TIPO]]))</f>
        <v/>
      </c>
      <c r="C105" s="5" t="str">
        <f>IF(Tabla1[[#This Row],[Código_Actividad]]="","",'[4]Formulario PPGR1'!#REF!)</f>
        <v/>
      </c>
      <c r="D105" s="5" t="str">
        <f>IF(Tabla1[[#This Row],[Código_Actividad]]="","",'[4]Formulario PPGR1'!#REF!)</f>
        <v/>
      </c>
      <c r="E105" s="5" t="str">
        <f>IF(Tabla1[[#This Row],[Código_Actividad]]="","",'[4]Formulario PPGR1'!#REF!)</f>
        <v/>
      </c>
      <c r="F105" s="5" t="str">
        <f>IF(Tabla1[[#This Row],[Código_Actividad]]="","",'[4]Formulario PPGR1'!#REF!)</f>
        <v/>
      </c>
      <c r="G105" s="235"/>
      <c r="H105" s="236"/>
      <c r="I105" s="236"/>
      <c r="J105" s="235"/>
      <c r="K105" s="237"/>
      <c r="L105" s="238">
        <f>+Tabla1[[#This Row],[Precio Unitario]]*Tabla1[[#This Row],[Cantidad de Insumos]]</f>
        <v>0</v>
      </c>
      <c r="M105" s="239"/>
      <c r="N105" s="236"/>
    </row>
    <row r="106" spans="2:14" ht="12.75" x14ac:dyDescent="0.2">
      <c r="B106" s="5" t="str">
        <f>IF(Tabla1[[#This Row],[Código_Actividad]]="","",CONCATENATE(Tabla1[[#This Row],[POA]],".",Tabla1[[#This Row],[SRS]],".",Tabla1[[#This Row],[AREA]],".",Tabla1[[#This Row],[TIPO]]))</f>
        <v/>
      </c>
      <c r="C106" s="5" t="str">
        <f>IF(Tabla1[[#This Row],[Código_Actividad]]="","",'[4]Formulario PPGR1'!#REF!)</f>
        <v/>
      </c>
      <c r="D106" s="5" t="str">
        <f>IF(Tabla1[[#This Row],[Código_Actividad]]="","",'[4]Formulario PPGR1'!#REF!)</f>
        <v/>
      </c>
      <c r="E106" s="5" t="str">
        <f>IF(Tabla1[[#This Row],[Código_Actividad]]="","",'[4]Formulario PPGR1'!#REF!)</f>
        <v/>
      </c>
      <c r="F106" s="5" t="str">
        <f>IF(Tabla1[[#This Row],[Código_Actividad]]="","",'[4]Formulario PPGR1'!#REF!)</f>
        <v/>
      </c>
      <c r="G106" s="235"/>
      <c r="H106" s="236"/>
      <c r="I106" s="236"/>
      <c r="J106" s="235"/>
      <c r="K106" s="237"/>
      <c r="L106" s="238">
        <f>+Tabla1[[#This Row],[Precio Unitario]]*Tabla1[[#This Row],[Cantidad de Insumos]]</f>
        <v>0</v>
      </c>
      <c r="M106" s="239"/>
      <c r="N106" s="236"/>
    </row>
    <row r="107" spans="2:14" ht="12.75" x14ac:dyDescent="0.2">
      <c r="B107" s="5" t="str">
        <f>IF(Tabla1[[#This Row],[Código_Actividad]]="","",CONCATENATE(Tabla1[[#This Row],[POA]],".",Tabla1[[#This Row],[SRS]],".",Tabla1[[#This Row],[AREA]],".",Tabla1[[#This Row],[TIPO]]))</f>
        <v/>
      </c>
      <c r="C107" s="5" t="str">
        <f>IF(Tabla1[[#This Row],[Código_Actividad]]="","",'[4]Formulario PPGR1'!#REF!)</f>
        <v/>
      </c>
      <c r="D107" s="5" t="str">
        <f>IF(Tabla1[[#This Row],[Código_Actividad]]="","",'[4]Formulario PPGR1'!#REF!)</f>
        <v/>
      </c>
      <c r="E107" s="5" t="str">
        <f>IF(Tabla1[[#This Row],[Código_Actividad]]="","",'[4]Formulario PPGR1'!#REF!)</f>
        <v/>
      </c>
      <c r="F107" s="5" t="str">
        <f>IF(Tabla1[[#This Row],[Código_Actividad]]="","",'[4]Formulario PPGR1'!#REF!)</f>
        <v/>
      </c>
      <c r="G107" s="235"/>
      <c r="H107" s="236"/>
      <c r="I107" s="236"/>
      <c r="J107" s="235"/>
      <c r="K107" s="237"/>
      <c r="L107" s="238">
        <f>+Tabla1[[#This Row],[Precio Unitario]]*Tabla1[[#This Row],[Cantidad de Insumos]]</f>
        <v>0</v>
      </c>
      <c r="M107" s="239"/>
      <c r="N107" s="236"/>
    </row>
    <row r="108" spans="2:14" ht="12.75" x14ac:dyDescent="0.2">
      <c r="B108" s="5" t="str">
        <f>IF(Tabla1[[#This Row],[Código_Actividad]]="","",CONCATENATE(Tabla1[[#This Row],[POA]],".",Tabla1[[#This Row],[SRS]],".",Tabla1[[#This Row],[AREA]],".",Tabla1[[#This Row],[TIPO]]))</f>
        <v/>
      </c>
      <c r="C108" s="5" t="str">
        <f>IF(Tabla1[[#This Row],[Código_Actividad]]="","",'[4]Formulario PPGR1'!#REF!)</f>
        <v/>
      </c>
      <c r="D108" s="5" t="str">
        <f>IF(Tabla1[[#This Row],[Código_Actividad]]="","",'[4]Formulario PPGR1'!#REF!)</f>
        <v/>
      </c>
      <c r="E108" s="5" t="str">
        <f>IF(Tabla1[[#This Row],[Código_Actividad]]="","",'[4]Formulario PPGR1'!#REF!)</f>
        <v/>
      </c>
      <c r="F108" s="5" t="str">
        <f>IF(Tabla1[[#This Row],[Código_Actividad]]="","",'[4]Formulario PPGR1'!#REF!)</f>
        <v/>
      </c>
      <c r="G108" s="235"/>
      <c r="H108" s="236"/>
      <c r="I108" s="236"/>
      <c r="J108" s="235"/>
      <c r="K108" s="237"/>
      <c r="L108" s="238">
        <f>+Tabla1[[#This Row],[Precio Unitario]]*Tabla1[[#This Row],[Cantidad de Insumos]]</f>
        <v>0</v>
      </c>
      <c r="M108" s="239"/>
      <c r="N108" s="236"/>
    </row>
    <row r="109" spans="2:14" ht="12.75" x14ac:dyDescent="0.2">
      <c r="B109" s="5" t="str">
        <f>IF(Tabla1[[#This Row],[Código_Actividad]]="","",CONCATENATE(Tabla1[[#This Row],[POA]],".",Tabla1[[#This Row],[SRS]],".",Tabla1[[#This Row],[AREA]],".",Tabla1[[#This Row],[TIPO]]))</f>
        <v/>
      </c>
      <c r="C109" s="5" t="str">
        <f>IF(Tabla1[[#This Row],[Código_Actividad]]="","",'[4]Formulario PPGR1'!#REF!)</f>
        <v/>
      </c>
      <c r="D109" s="5" t="str">
        <f>IF(Tabla1[[#This Row],[Código_Actividad]]="","",'[4]Formulario PPGR1'!#REF!)</f>
        <v/>
      </c>
      <c r="E109" s="5" t="str">
        <f>IF(Tabla1[[#This Row],[Código_Actividad]]="","",'[4]Formulario PPGR1'!#REF!)</f>
        <v/>
      </c>
      <c r="F109" s="5" t="str">
        <f>IF(Tabla1[[#This Row],[Código_Actividad]]="","",'[4]Formulario PPGR1'!#REF!)</f>
        <v/>
      </c>
      <c r="G109" s="235"/>
      <c r="H109" s="236"/>
      <c r="I109" s="236"/>
      <c r="J109" s="235"/>
      <c r="K109" s="237"/>
      <c r="L109" s="238">
        <f>+Tabla1[[#This Row],[Precio Unitario]]*Tabla1[[#This Row],[Cantidad de Insumos]]</f>
        <v>0</v>
      </c>
      <c r="M109" s="239"/>
      <c r="N109" s="236"/>
    </row>
    <row r="110" spans="2:14" ht="12.75" x14ac:dyDescent="0.2">
      <c r="B110" s="5" t="str">
        <f>IF(Tabla1[[#This Row],[Código_Actividad]]="","",CONCATENATE(Tabla1[[#This Row],[POA]],".",Tabla1[[#This Row],[SRS]],".",Tabla1[[#This Row],[AREA]],".",Tabla1[[#This Row],[TIPO]]))</f>
        <v/>
      </c>
      <c r="C110" s="5" t="str">
        <f>IF(Tabla1[[#This Row],[Código_Actividad]]="","",'[4]Formulario PPGR1'!#REF!)</f>
        <v/>
      </c>
      <c r="D110" s="5" t="str">
        <f>IF(Tabla1[[#This Row],[Código_Actividad]]="","",'[4]Formulario PPGR1'!#REF!)</f>
        <v/>
      </c>
      <c r="E110" s="5" t="str">
        <f>IF(Tabla1[[#This Row],[Código_Actividad]]="","",'[4]Formulario PPGR1'!#REF!)</f>
        <v/>
      </c>
      <c r="F110" s="5" t="str">
        <f>IF(Tabla1[[#This Row],[Código_Actividad]]="","",'[4]Formulario PPGR1'!#REF!)</f>
        <v/>
      </c>
      <c r="G110" s="235"/>
      <c r="H110" s="236"/>
      <c r="I110" s="236"/>
      <c r="J110" s="235"/>
      <c r="K110" s="237"/>
      <c r="L110" s="238">
        <f>+Tabla1[[#This Row],[Precio Unitario]]*Tabla1[[#This Row],[Cantidad de Insumos]]</f>
        <v>0</v>
      </c>
      <c r="M110" s="239"/>
      <c r="N110" s="236"/>
    </row>
    <row r="111" spans="2:14" ht="12.75" x14ac:dyDescent="0.2">
      <c r="B111" s="5" t="str">
        <f>IF(Tabla1[[#This Row],[Código_Actividad]]="","",CONCATENATE(Tabla1[[#This Row],[POA]],".",Tabla1[[#This Row],[SRS]],".",Tabla1[[#This Row],[AREA]],".",Tabla1[[#This Row],[TIPO]]))</f>
        <v/>
      </c>
      <c r="C111" s="5" t="str">
        <f>IF(Tabla1[[#This Row],[Código_Actividad]]="","",'[4]Formulario PPGR1'!#REF!)</f>
        <v/>
      </c>
      <c r="D111" s="5" t="str">
        <f>IF(Tabla1[[#This Row],[Código_Actividad]]="","",'[4]Formulario PPGR1'!#REF!)</f>
        <v/>
      </c>
      <c r="E111" s="5" t="str">
        <f>IF(Tabla1[[#This Row],[Código_Actividad]]="","",'[4]Formulario PPGR1'!#REF!)</f>
        <v/>
      </c>
      <c r="F111" s="5" t="str">
        <f>IF(Tabla1[[#This Row],[Código_Actividad]]="","",'[4]Formulario PPGR1'!#REF!)</f>
        <v/>
      </c>
      <c r="G111" s="235"/>
      <c r="H111" s="236"/>
      <c r="I111" s="236"/>
      <c r="J111" s="235"/>
      <c r="K111" s="237"/>
      <c r="L111" s="238">
        <f>+Tabla1[[#This Row],[Precio Unitario]]*Tabla1[[#This Row],[Cantidad de Insumos]]</f>
        <v>0</v>
      </c>
      <c r="M111" s="239"/>
      <c r="N111" s="236"/>
    </row>
    <row r="112" spans="2:14" ht="12.75" x14ac:dyDescent="0.2">
      <c r="B112" s="5" t="str">
        <f>IF(Tabla1[[#This Row],[Código_Actividad]]="","",CONCATENATE(Tabla1[[#This Row],[POA]],".",Tabla1[[#This Row],[SRS]],".",Tabla1[[#This Row],[AREA]],".",Tabla1[[#This Row],[TIPO]]))</f>
        <v/>
      </c>
      <c r="C112" s="5" t="str">
        <f>IF(Tabla1[[#This Row],[Código_Actividad]]="","",'[4]Formulario PPGR1'!#REF!)</f>
        <v/>
      </c>
      <c r="D112" s="5" t="str">
        <f>IF(Tabla1[[#This Row],[Código_Actividad]]="","",'[4]Formulario PPGR1'!#REF!)</f>
        <v/>
      </c>
      <c r="E112" s="5" t="str">
        <f>IF(Tabla1[[#This Row],[Código_Actividad]]="","",'[4]Formulario PPGR1'!#REF!)</f>
        <v/>
      </c>
      <c r="F112" s="5" t="str">
        <f>IF(Tabla1[[#This Row],[Código_Actividad]]="","",'[4]Formulario PPGR1'!#REF!)</f>
        <v/>
      </c>
      <c r="G112" s="235"/>
      <c r="H112" s="236"/>
      <c r="I112" s="236"/>
      <c r="J112" s="235"/>
      <c r="K112" s="237"/>
      <c r="L112" s="238">
        <f>+Tabla1[[#This Row],[Precio Unitario]]*Tabla1[[#This Row],[Cantidad de Insumos]]</f>
        <v>0</v>
      </c>
      <c r="M112" s="239"/>
      <c r="N112" s="236"/>
    </row>
    <row r="113" spans="2:14" ht="12.75" x14ac:dyDescent="0.2">
      <c r="B113" s="5" t="str">
        <f>IF(Tabla1[[#This Row],[Código_Actividad]]="","",CONCATENATE(Tabla1[[#This Row],[POA]],".",Tabla1[[#This Row],[SRS]],".",Tabla1[[#This Row],[AREA]],".",Tabla1[[#This Row],[TIPO]]))</f>
        <v/>
      </c>
      <c r="C113" s="5" t="str">
        <f>IF(Tabla1[[#This Row],[Código_Actividad]]="","",'[4]Formulario PPGR1'!#REF!)</f>
        <v/>
      </c>
      <c r="D113" s="5" t="str">
        <f>IF(Tabla1[[#This Row],[Código_Actividad]]="","",'[4]Formulario PPGR1'!#REF!)</f>
        <v/>
      </c>
      <c r="E113" s="5" t="str">
        <f>IF(Tabla1[[#This Row],[Código_Actividad]]="","",'[4]Formulario PPGR1'!#REF!)</f>
        <v/>
      </c>
      <c r="F113" s="5" t="str">
        <f>IF(Tabla1[[#This Row],[Código_Actividad]]="","",'[4]Formulario PPGR1'!#REF!)</f>
        <v/>
      </c>
      <c r="G113" s="235"/>
      <c r="H113" s="236"/>
      <c r="I113" s="236"/>
      <c r="J113" s="235"/>
      <c r="K113" s="237"/>
      <c r="L113" s="238">
        <f>+Tabla1[[#This Row],[Precio Unitario]]*Tabla1[[#This Row],[Cantidad de Insumos]]</f>
        <v>0</v>
      </c>
      <c r="M113" s="239"/>
      <c r="N113" s="236"/>
    </row>
    <row r="114" spans="2:14" ht="12.75" x14ac:dyDescent="0.2">
      <c r="B114" s="5" t="str">
        <f>IF(Tabla1[[#This Row],[Código_Actividad]]="","",CONCATENATE(Tabla1[[#This Row],[POA]],".",Tabla1[[#This Row],[SRS]],".",Tabla1[[#This Row],[AREA]],".",Tabla1[[#This Row],[TIPO]]))</f>
        <v/>
      </c>
      <c r="C114" s="5" t="str">
        <f>IF(Tabla1[[#This Row],[Código_Actividad]]="","",'[4]Formulario PPGR1'!#REF!)</f>
        <v/>
      </c>
      <c r="D114" s="5" t="str">
        <f>IF(Tabla1[[#This Row],[Código_Actividad]]="","",'[4]Formulario PPGR1'!#REF!)</f>
        <v/>
      </c>
      <c r="E114" s="5" t="str">
        <f>IF(Tabla1[[#This Row],[Código_Actividad]]="","",'[4]Formulario PPGR1'!#REF!)</f>
        <v/>
      </c>
      <c r="F114" s="5" t="str">
        <f>IF(Tabla1[[#This Row],[Código_Actividad]]="","",'[4]Formulario PPGR1'!#REF!)</f>
        <v/>
      </c>
      <c r="G114" s="235"/>
      <c r="H114" s="236"/>
      <c r="I114" s="236"/>
      <c r="J114" s="235"/>
      <c r="K114" s="237"/>
      <c r="L114" s="238">
        <f>+Tabla1[[#This Row],[Precio Unitario]]*Tabla1[[#This Row],[Cantidad de Insumos]]</f>
        <v>0</v>
      </c>
      <c r="M114" s="239"/>
      <c r="N114" s="236"/>
    </row>
    <row r="115" spans="2:14" ht="12.75" x14ac:dyDescent="0.2">
      <c r="B115" s="5" t="str">
        <f>IF(Tabla1[[#This Row],[Código_Actividad]]="","",CONCATENATE(Tabla1[[#This Row],[POA]],".",Tabla1[[#This Row],[SRS]],".",Tabla1[[#This Row],[AREA]],".",Tabla1[[#This Row],[TIPO]]))</f>
        <v/>
      </c>
      <c r="C115" s="5" t="str">
        <f>IF(Tabla1[[#This Row],[Código_Actividad]]="","",'[4]Formulario PPGR1'!#REF!)</f>
        <v/>
      </c>
      <c r="D115" s="5" t="str">
        <f>IF(Tabla1[[#This Row],[Código_Actividad]]="","",'[4]Formulario PPGR1'!#REF!)</f>
        <v/>
      </c>
      <c r="E115" s="5" t="str">
        <f>IF(Tabla1[[#This Row],[Código_Actividad]]="","",'[4]Formulario PPGR1'!#REF!)</f>
        <v/>
      </c>
      <c r="F115" s="5" t="str">
        <f>IF(Tabla1[[#This Row],[Código_Actividad]]="","",'[4]Formulario PPGR1'!#REF!)</f>
        <v/>
      </c>
      <c r="G115" s="235"/>
      <c r="H115" s="236"/>
      <c r="I115" s="236"/>
      <c r="J115" s="235"/>
      <c r="K115" s="237"/>
      <c r="L115" s="238">
        <f>+Tabla1[[#This Row],[Precio Unitario]]*Tabla1[[#This Row],[Cantidad de Insumos]]</f>
        <v>0</v>
      </c>
      <c r="M115" s="239"/>
      <c r="N115" s="236"/>
    </row>
    <row r="116" spans="2:14" ht="12.75" x14ac:dyDescent="0.2">
      <c r="B116" s="5" t="str">
        <f>IF(Tabla1[[#This Row],[Código_Actividad]]="","",CONCATENATE(Tabla1[[#This Row],[POA]],".",Tabla1[[#This Row],[SRS]],".",Tabla1[[#This Row],[AREA]],".",Tabla1[[#This Row],[TIPO]]))</f>
        <v/>
      </c>
      <c r="C116" s="5" t="str">
        <f>IF(Tabla1[[#This Row],[Código_Actividad]]="","",'[4]Formulario PPGR1'!#REF!)</f>
        <v/>
      </c>
      <c r="D116" s="5" t="str">
        <f>IF(Tabla1[[#This Row],[Código_Actividad]]="","",'[4]Formulario PPGR1'!#REF!)</f>
        <v/>
      </c>
      <c r="E116" s="5" t="str">
        <f>IF(Tabla1[[#This Row],[Código_Actividad]]="","",'[4]Formulario PPGR1'!#REF!)</f>
        <v/>
      </c>
      <c r="F116" s="5" t="str">
        <f>IF(Tabla1[[#This Row],[Código_Actividad]]="","",'[4]Formulario PPGR1'!#REF!)</f>
        <v/>
      </c>
      <c r="G116" s="235"/>
      <c r="H116" s="236"/>
      <c r="I116" s="236"/>
      <c r="J116" s="235"/>
      <c r="K116" s="237"/>
      <c r="L116" s="238">
        <f>+Tabla1[[#This Row],[Precio Unitario]]*Tabla1[[#This Row],[Cantidad de Insumos]]</f>
        <v>0</v>
      </c>
      <c r="M116" s="239"/>
      <c r="N116" s="236"/>
    </row>
    <row r="117" spans="2:14" ht="12.75" x14ac:dyDescent="0.2">
      <c r="B117" s="5" t="str">
        <f>IF(Tabla1[[#This Row],[Código_Actividad]]="","",CONCATENATE(Tabla1[[#This Row],[POA]],".",Tabla1[[#This Row],[SRS]],".",Tabla1[[#This Row],[AREA]],".",Tabla1[[#This Row],[TIPO]]))</f>
        <v/>
      </c>
      <c r="C117" s="5" t="str">
        <f>IF(Tabla1[[#This Row],[Código_Actividad]]="","",'[4]Formulario PPGR1'!#REF!)</f>
        <v/>
      </c>
      <c r="D117" s="5" t="str">
        <f>IF(Tabla1[[#This Row],[Código_Actividad]]="","",'[4]Formulario PPGR1'!#REF!)</f>
        <v/>
      </c>
      <c r="E117" s="5" t="str">
        <f>IF(Tabla1[[#This Row],[Código_Actividad]]="","",'[4]Formulario PPGR1'!#REF!)</f>
        <v/>
      </c>
      <c r="F117" s="5" t="str">
        <f>IF(Tabla1[[#This Row],[Código_Actividad]]="","",'[4]Formulario PPGR1'!#REF!)</f>
        <v/>
      </c>
      <c r="G117" s="235"/>
      <c r="H117" s="236"/>
      <c r="I117" s="236"/>
      <c r="J117" s="235"/>
      <c r="K117" s="237"/>
      <c r="L117" s="238">
        <f>+Tabla1[[#This Row],[Precio Unitario]]*Tabla1[[#This Row],[Cantidad de Insumos]]</f>
        <v>0</v>
      </c>
      <c r="M117" s="239"/>
      <c r="N117" s="236"/>
    </row>
    <row r="118" spans="2:14" ht="12.75" x14ac:dyDescent="0.2">
      <c r="B118" s="5" t="str">
        <f>IF(Tabla1[[#This Row],[Código_Actividad]]="","",CONCATENATE(Tabla1[[#This Row],[POA]],".",Tabla1[[#This Row],[SRS]],".",Tabla1[[#This Row],[AREA]],".",Tabla1[[#This Row],[TIPO]]))</f>
        <v/>
      </c>
      <c r="C118" s="5" t="str">
        <f>IF(Tabla1[[#This Row],[Código_Actividad]]="","",'[4]Formulario PPGR1'!#REF!)</f>
        <v/>
      </c>
      <c r="D118" s="5" t="str">
        <f>IF(Tabla1[[#This Row],[Código_Actividad]]="","",'[4]Formulario PPGR1'!#REF!)</f>
        <v/>
      </c>
      <c r="E118" s="5" t="str">
        <f>IF(Tabla1[[#This Row],[Código_Actividad]]="","",'[4]Formulario PPGR1'!#REF!)</f>
        <v/>
      </c>
      <c r="F118" s="5" t="str">
        <f>IF(Tabla1[[#This Row],[Código_Actividad]]="","",'[4]Formulario PPGR1'!#REF!)</f>
        <v/>
      </c>
      <c r="G118" s="235"/>
      <c r="H118" s="236"/>
      <c r="I118" s="236"/>
      <c r="J118" s="235"/>
      <c r="K118" s="237"/>
      <c r="L118" s="238">
        <f>+Tabla1[[#This Row],[Precio Unitario]]*Tabla1[[#This Row],[Cantidad de Insumos]]</f>
        <v>0</v>
      </c>
      <c r="M118" s="239"/>
      <c r="N118" s="236"/>
    </row>
    <row r="119" spans="2:14" ht="12.75" x14ac:dyDescent="0.2">
      <c r="B119" s="5" t="str">
        <f>IF(Tabla1[[#This Row],[Código_Actividad]]="","",CONCATENATE(Tabla1[[#This Row],[POA]],".",Tabla1[[#This Row],[SRS]],".",Tabla1[[#This Row],[AREA]],".",Tabla1[[#This Row],[TIPO]]))</f>
        <v/>
      </c>
      <c r="C119" s="5" t="str">
        <f>IF(Tabla1[[#This Row],[Código_Actividad]]="","",'[4]Formulario PPGR1'!#REF!)</f>
        <v/>
      </c>
      <c r="D119" s="5" t="str">
        <f>IF(Tabla1[[#This Row],[Código_Actividad]]="","",'[4]Formulario PPGR1'!#REF!)</f>
        <v/>
      </c>
      <c r="E119" s="5" t="str">
        <f>IF(Tabla1[[#This Row],[Código_Actividad]]="","",'[4]Formulario PPGR1'!#REF!)</f>
        <v/>
      </c>
      <c r="F119" s="5" t="str">
        <f>IF(Tabla1[[#This Row],[Código_Actividad]]="","",'[4]Formulario PPGR1'!#REF!)</f>
        <v/>
      </c>
      <c r="G119" s="235"/>
      <c r="H119" s="236"/>
      <c r="I119" s="236"/>
      <c r="J119" s="235"/>
      <c r="K119" s="237"/>
      <c r="L119" s="238">
        <f>+Tabla1[[#This Row],[Precio Unitario]]*Tabla1[[#This Row],[Cantidad de Insumos]]</f>
        <v>0</v>
      </c>
      <c r="M119" s="239"/>
      <c r="N119" s="236"/>
    </row>
    <row r="120" spans="2:14" ht="12.75" x14ac:dyDescent="0.2">
      <c r="B120" s="5" t="str">
        <f>IF(Tabla1[[#This Row],[Código_Actividad]]="","",CONCATENATE(Tabla1[[#This Row],[POA]],".",Tabla1[[#This Row],[SRS]],".",Tabla1[[#This Row],[AREA]],".",Tabla1[[#This Row],[TIPO]]))</f>
        <v/>
      </c>
      <c r="C120" s="5" t="str">
        <f>IF(Tabla1[[#This Row],[Código_Actividad]]="","",'[4]Formulario PPGR1'!#REF!)</f>
        <v/>
      </c>
      <c r="D120" s="5" t="str">
        <f>IF(Tabla1[[#This Row],[Código_Actividad]]="","",'[4]Formulario PPGR1'!#REF!)</f>
        <v/>
      </c>
      <c r="E120" s="5" t="str">
        <f>IF(Tabla1[[#This Row],[Código_Actividad]]="","",'[4]Formulario PPGR1'!#REF!)</f>
        <v/>
      </c>
      <c r="F120" s="5" t="str">
        <f>IF(Tabla1[[#This Row],[Código_Actividad]]="","",'[4]Formulario PPGR1'!#REF!)</f>
        <v/>
      </c>
      <c r="G120" s="235"/>
      <c r="H120" s="236"/>
      <c r="I120" s="236"/>
      <c r="J120" s="235"/>
      <c r="K120" s="237"/>
      <c r="L120" s="238">
        <f>+Tabla1[[#This Row],[Precio Unitario]]*Tabla1[[#This Row],[Cantidad de Insumos]]</f>
        <v>0</v>
      </c>
      <c r="M120" s="239"/>
      <c r="N120" s="236"/>
    </row>
    <row r="121" spans="2:14" ht="12.75" x14ac:dyDescent="0.2">
      <c r="B121" s="5" t="str">
        <f>IF(Tabla1[[#This Row],[Código_Actividad]]="","",CONCATENATE(Tabla1[[#This Row],[POA]],".",Tabla1[[#This Row],[SRS]],".",Tabla1[[#This Row],[AREA]],".",Tabla1[[#This Row],[TIPO]]))</f>
        <v/>
      </c>
      <c r="C121" s="5" t="str">
        <f>IF(Tabla1[[#This Row],[Código_Actividad]]="","",'[4]Formulario PPGR1'!#REF!)</f>
        <v/>
      </c>
      <c r="D121" s="5" t="str">
        <f>IF(Tabla1[[#This Row],[Código_Actividad]]="","",'[4]Formulario PPGR1'!#REF!)</f>
        <v/>
      </c>
      <c r="E121" s="5" t="str">
        <f>IF(Tabla1[[#This Row],[Código_Actividad]]="","",'[4]Formulario PPGR1'!#REF!)</f>
        <v/>
      </c>
      <c r="F121" s="5" t="str">
        <f>IF(Tabla1[[#This Row],[Código_Actividad]]="","",'[4]Formulario PPGR1'!#REF!)</f>
        <v/>
      </c>
      <c r="G121" s="235"/>
      <c r="H121" s="236"/>
      <c r="I121" s="236"/>
      <c r="J121" s="235"/>
      <c r="K121" s="237"/>
      <c r="L121" s="238">
        <f>+Tabla1[[#This Row],[Precio Unitario]]*Tabla1[[#This Row],[Cantidad de Insumos]]</f>
        <v>0</v>
      </c>
      <c r="M121" s="239"/>
      <c r="N121" s="236"/>
    </row>
    <row r="122" spans="2:14" ht="12.75" x14ac:dyDescent="0.2">
      <c r="B122" s="5" t="str">
        <f>IF(Tabla1[[#This Row],[Código_Actividad]]="","",CONCATENATE(Tabla1[[#This Row],[POA]],".",Tabla1[[#This Row],[SRS]],".",Tabla1[[#This Row],[AREA]],".",Tabla1[[#This Row],[TIPO]]))</f>
        <v/>
      </c>
      <c r="C122" s="5" t="str">
        <f>IF(Tabla1[[#This Row],[Código_Actividad]]="","",'[4]Formulario PPGR1'!#REF!)</f>
        <v/>
      </c>
      <c r="D122" s="5" t="str">
        <f>IF(Tabla1[[#This Row],[Código_Actividad]]="","",'[4]Formulario PPGR1'!#REF!)</f>
        <v/>
      </c>
      <c r="E122" s="5" t="str">
        <f>IF(Tabla1[[#This Row],[Código_Actividad]]="","",'[4]Formulario PPGR1'!#REF!)</f>
        <v/>
      </c>
      <c r="F122" s="5" t="str">
        <f>IF(Tabla1[[#This Row],[Código_Actividad]]="","",'[4]Formulario PPGR1'!#REF!)</f>
        <v/>
      </c>
      <c r="G122" s="235"/>
      <c r="H122" s="236"/>
      <c r="I122" s="236"/>
      <c r="J122" s="235"/>
      <c r="K122" s="237"/>
      <c r="L122" s="238">
        <f>+Tabla1[[#This Row],[Precio Unitario]]*Tabla1[[#This Row],[Cantidad de Insumos]]</f>
        <v>0</v>
      </c>
      <c r="M122" s="239"/>
      <c r="N122" s="236"/>
    </row>
    <row r="123" spans="2:14" ht="12.75" x14ac:dyDescent="0.2">
      <c r="B123" s="5" t="str">
        <f>IF(Tabla1[[#This Row],[Código_Actividad]]="","",CONCATENATE(Tabla1[[#This Row],[POA]],".",Tabla1[[#This Row],[SRS]],".",Tabla1[[#This Row],[AREA]],".",Tabla1[[#This Row],[TIPO]]))</f>
        <v/>
      </c>
      <c r="C123" s="5" t="str">
        <f>IF(Tabla1[[#This Row],[Código_Actividad]]="","",'[4]Formulario PPGR1'!#REF!)</f>
        <v/>
      </c>
      <c r="D123" s="5" t="str">
        <f>IF(Tabla1[[#This Row],[Código_Actividad]]="","",'[4]Formulario PPGR1'!#REF!)</f>
        <v/>
      </c>
      <c r="E123" s="5" t="str">
        <f>IF(Tabla1[[#This Row],[Código_Actividad]]="","",'[4]Formulario PPGR1'!#REF!)</f>
        <v/>
      </c>
      <c r="F123" s="5" t="str">
        <f>IF(Tabla1[[#This Row],[Código_Actividad]]="","",'[4]Formulario PPGR1'!#REF!)</f>
        <v/>
      </c>
      <c r="G123" s="235"/>
      <c r="H123" s="236"/>
      <c r="I123" s="236"/>
      <c r="J123" s="235"/>
      <c r="K123" s="237"/>
      <c r="L123" s="238">
        <f>+Tabla1[[#This Row],[Precio Unitario]]*Tabla1[[#This Row],[Cantidad de Insumos]]</f>
        <v>0</v>
      </c>
      <c r="M123" s="239"/>
      <c r="N123" s="236"/>
    </row>
    <row r="124" spans="2:14" ht="12.75" x14ac:dyDescent="0.2">
      <c r="B124" s="5" t="str">
        <f>IF(Tabla1[[#This Row],[Código_Actividad]]="","",CONCATENATE(Tabla1[[#This Row],[POA]],".",Tabla1[[#This Row],[SRS]],".",Tabla1[[#This Row],[AREA]],".",Tabla1[[#This Row],[TIPO]]))</f>
        <v/>
      </c>
      <c r="C124" s="5" t="str">
        <f>IF(Tabla1[[#This Row],[Código_Actividad]]="","",'[4]Formulario PPGR1'!#REF!)</f>
        <v/>
      </c>
      <c r="D124" s="5" t="str">
        <f>IF(Tabla1[[#This Row],[Código_Actividad]]="","",'[4]Formulario PPGR1'!#REF!)</f>
        <v/>
      </c>
      <c r="E124" s="5" t="str">
        <f>IF(Tabla1[[#This Row],[Código_Actividad]]="","",'[4]Formulario PPGR1'!#REF!)</f>
        <v/>
      </c>
      <c r="F124" s="5" t="str">
        <f>IF(Tabla1[[#This Row],[Código_Actividad]]="","",'[4]Formulario PPGR1'!#REF!)</f>
        <v/>
      </c>
      <c r="G124" s="235"/>
      <c r="H124" s="236"/>
      <c r="I124" s="236"/>
      <c r="J124" s="235"/>
      <c r="K124" s="237"/>
      <c r="L124" s="238">
        <f>+Tabla1[[#This Row],[Precio Unitario]]*Tabla1[[#This Row],[Cantidad de Insumos]]</f>
        <v>0</v>
      </c>
      <c r="M124" s="239"/>
      <c r="N124" s="236"/>
    </row>
    <row r="125" spans="2:14" ht="12.75" x14ac:dyDescent="0.2">
      <c r="B125" s="5" t="str">
        <f>IF(Tabla1[[#This Row],[Código_Actividad]]="","",CONCATENATE(Tabla1[[#This Row],[POA]],".",Tabla1[[#This Row],[SRS]],".",Tabla1[[#This Row],[AREA]],".",Tabla1[[#This Row],[TIPO]]))</f>
        <v/>
      </c>
      <c r="C125" s="5" t="str">
        <f>IF(Tabla1[[#This Row],[Código_Actividad]]="","",'[4]Formulario PPGR1'!#REF!)</f>
        <v/>
      </c>
      <c r="D125" s="5" t="str">
        <f>IF(Tabla1[[#This Row],[Código_Actividad]]="","",'[4]Formulario PPGR1'!#REF!)</f>
        <v/>
      </c>
      <c r="E125" s="5" t="str">
        <f>IF(Tabla1[[#This Row],[Código_Actividad]]="","",'[4]Formulario PPGR1'!#REF!)</f>
        <v/>
      </c>
      <c r="F125" s="5" t="str">
        <f>IF(Tabla1[[#This Row],[Código_Actividad]]="","",'[4]Formulario PPGR1'!#REF!)</f>
        <v/>
      </c>
      <c r="G125" s="235"/>
      <c r="H125" s="236"/>
      <c r="I125" s="236"/>
      <c r="J125" s="235"/>
      <c r="K125" s="237"/>
      <c r="L125" s="238">
        <f>+Tabla1[[#This Row],[Precio Unitario]]*Tabla1[[#This Row],[Cantidad de Insumos]]</f>
        <v>0</v>
      </c>
      <c r="M125" s="239"/>
      <c r="N125" s="236"/>
    </row>
    <row r="126" spans="2:14" ht="12.75" x14ac:dyDescent="0.2">
      <c r="B126" s="5" t="str">
        <f>IF(Tabla1[[#This Row],[Código_Actividad]]="","",CONCATENATE(Tabla1[[#This Row],[POA]],".",Tabla1[[#This Row],[SRS]],".",Tabla1[[#This Row],[AREA]],".",Tabla1[[#This Row],[TIPO]]))</f>
        <v/>
      </c>
      <c r="C126" s="5" t="str">
        <f>IF(Tabla1[[#This Row],[Código_Actividad]]="","",'[4]Formulario PPGR1'!#REF!)</f>
        <v/>
      </c>
      <c r="D126" s="5" t="str">
        <f>IF(Tabla1[[#This Row],[Código_Actividad]]="","",'[4]Formulario PPGR1'!#REF!)</f>
        <v/>
      </c>
      <c r="E126" s="5" t="str">
        <f>IF(Tabla1[[#This Row],[Código_Actividad]]="","",'[4]Formulario PPGR1'!#REF!)</f>
        <v/>
      </c>
      <c r="F126" s="5" t="str">
        <f>IF(Tabla1[[#This Row],[Código_Actividad]]="","",'[4]Formulario PPGR1'!#REF!)</f>
        <v/>
      </c>
      <c r="G126" s="235"/>
      <c r="H126" s="236"/>
      <c r="I126" s="236"/>
      <c r="J126" s="235"/>
      <c r="K126" s="237"/>
      <c r="L126" s="238">
        <f>+Tabla1[[#This Row],[Precio Unitario]]*Tabla1[[#This Row],[Cantidad de Insumos]]</f>
        <v>0</v>
      </c>
      <c r="M126" s="239"/>
      <c r="N126" s="236"/>
    </row>
    <row r="127" spans="2:14" ht="12.75" x14ac:dyDescent="0.2">
      <c r="B127" s="5" t="str">
        <f>IF(Tabla1[[#This Row],[Código_Actividad]]="","",CONCATENATE(Tabla1[[#This Row],[POA]],".",Tabla1[[#This Row],[SRS]],".",Tabla1[[#This Row],[AREA]],".",Tabla1[[#This Row],[TIPO]]))</f>
        <v/>
      </c>
      <c r="C127" s="5" t="str">
        <f>IF(Tabla1[[#This Row],[Código_Actividad]]="","",'[4]Formulario PPGR1'!#REF!)</f>
        <v/>
      </c>
      <c r="D127" s="5" t="str">
        <f>IF(Tabla1[[#This Row],[Código_Actividad]]="","",'[4]Formulario PPGR1'!#REF!)</f>
        <v/>
      </c>
      <c r="E127" s="5" t="str">
        <f>IF(Tabla1[[#This Row],[Código_Actividad]]="","",'[4]Formulario PPGR1'!#REF!)</f>
        <v/>
      </c>
      <c r="F127" s="5" t="str">
        <f>IF(Tabla1[[#This Row],[Código_Actividad]]="","",'[4]Formulario PPGR1'!#REF!)</f>
        <v/>
      </c>
      <c r="G127" s="235"/>
      <c r="H127" s="236"/>
      <c r="I127" s="236"/>
      <c r="J127" s="235"/>
      <c r="K127" s="237"/>
      <c r="L127" s="238">
        <f>+Tabla1[[#This Row],[Precio Unitario]]*Tabla1[[#This Row],[Cantidad de Insumos]]</f>
        <v>0</v>
      </c>
      <c r="M127" s="239"/>
      <c r="N127" s="236"/>
    </row>
    <row r="128" spans="2:14" ht="12.75" x14ac:dyDescent="0.2">
      <c r="B128" s="5" t="str">
        <f>IF(Tabla1[[#This Row],[Código_Actividad]]="","",CONCATENATE(Tabla1[[#This Row],[POA]],".",Tabla1[[#This Row],[SRS]],".",Tabla1[[#This Row],[AREA]],".",Tabla1[[#This Row],[TIPO]]))</f>
        <v/>
      </c>
      <c r="C128" s="5" t="str">
        <f>IF(Tabla1[[#This Row],[Código_Actividad]]="","",'[4]Formulario PPGR1'!#REF!)</f>
        <v/>
      </c>
      <c r="D128" s="5" t="str">
        <f>IF(Tabla1[[#This Row],[Código_Actividad]]="","",'[4]Formulario PPGR1'!#REF!)</f>
        <v/>
      </c>
      <c r="E128" s="5" t="str">
        <f>IF(Tabla1[[#This Row],[Código_Actividad]]="","",'[4]Formulario PPGR1'!#REF!)</f>
        <v/>
      </c>
      <c r="F128" s="5" t="str">
        <f>IF(Tabla1[[#This Row],[Código_Actividad]]="","",'[4]Formulario PPGR1'!#REF!)</f>
        <v/>
      </c>
      <c r="G128" s="235"/>
      <c r="H128" s="236"/>
      <c r="I128" s="236"/>
      <c r="J128" s="235"/>
      <c r="K128" s="237"/>
      <c r="L128" s="238">
        <f>+Tabla1[[#This Row],[Precio Unitario]]*Tabla1[[#This Row],[Cantidad de Insumos]]</f>
        <v>0</v>
      </c>
      <c r="M128" s="239"/>
      <c r="N128" s="236"/>
    </row>
    <row r="129" spans="2:14" ht="12.75" x14ac:dyDescent="0.2">
      <c r="B129" s="5" t="str">
        <f>IF(Tabla1[[#This Row],[Código_Actividad]]="","",CONCATENATE(Tabla1[[#This Row],[POA]],".",Tabla1[[#This Row],[SRS]],".",Tabla1[[#This Row],[AREA]],".",Tabla1[[#This Row],[TIPO]]))</f>
        <v/>
      </c>
      <c r="C129" s="5" t="str">
        <f>IF(Tabla1[[#This Row],[Código_Actividad]]="","",'[4]Formulario PPGR1'!#REF!)</f>
        <v/>
      </c>
      <c r="D129" s="5" t="str">
        <f>IF(Tabla1[[#This Row],[Código_Actividad]]="","",'[4]Formulario PPGR1'!#REF!)</f>
        <v/>
      </c>
      <c r="E129" s="5" t="str">
        <f>IF(Tabla1[[#This Row],[Código_Actividad]]="","",'[4]Formulario PPGR1'!#REF!)</f>
        <v/>
      </c>
      <c r="F129" s="5" t="str">
        <f>IF(Tabla1[[#This Row],[Código_Actividad]]="","",'[4]Formulario PPGR1'!#REF!)</f>
        <v/>
      </c>
      <c r="G129" s="235"/>
      <c r="H129" s="236"/>
      <c r="I129" s="236"/>
      <c r="J129" s="235"/>
      <c r="K129" s="237"/>
      <c r="L129" s="238">
        <f>+Tabla1[[#This Row],[Precio Unitario]]*Tabla1[[#This Row],[Cantidad de Insumos]]</f>
        <v>0</v>
      </c>
      <c r="M129" s="239"/>
      <c r="N129" s="236"/>
    </row>
    <row r="130" spans="2:14" ht="12.75" x14ac:dyDescent="0.2">
      <c r="B130" s="5" t="str">
        <f>IF(Tabla1[[#This Row],[Código_Actividad]]="","",CONCATENATE(Tabla1[[#This Row],[POA]],".",Tabla1[[#This Row],[SRS]],".",Tabla1[[#This Row],[AREA]],".",Tabla1[[#This Row],[TIPO]]))</f>
        <v/>
      </c>
      <c r="C130" s="5" t="str">
        <f>IF(Tabla1[[#This Row],[Código_Actividad]]="","",'[4]Formulario PPGR1'!#REF!)</f>
        <v/>
      </c>
      <c r="D130" s="5" t="str">
        <f>IF(Tabla1[[#This Row],[Código_Actividad]]="","",'[4]Formulario PPGR1'!#REF!)</f>
        <v/>
      </c>
      <c r="E130" s="5" t="str">
        <f>IF(Tabla1[[#This Row],[Código_Actividad]]="","",'[4]Formulario PPGR1'!#REF!)</f>
        <v/>
      </c>
      <c r="F130" s="5" t="str">
        <f>IF(Tabla1[[#This Row],[Código_Actividad]]="","",'[4]Formulario PPGR1'!#REF!)</f>
        <v/>
      </c>
      <c r="G130" s="235"/>
      <c r="H130" s="236"/>
      <c r="I130" s="236"/>
      <c r="J130" s="235"/>
      <c r="K130" s="237"/>
      <c r="L130" s="238">
        <f>+Tabla1[[#This Row],[Precio Unitario]]*Tabla1[[#This Row],[Cantidad de Insumos]]</f>
        <v>0</v>
      </c>
      <c r="M130" s="239"/>
      <c r="N130" s="236"/>
    </row>
    <row r="131" spans="2:14" ht="12.75" x14ac:dyDescent="0.2">
      <c r="B131" s="5" t="str">
        <f>IF(Tabla1[[#This Row],[Código_Actividad]]="","",CONCATENATE(Tabla1[[#This Row],[POA]],".",Tabla1[[#This Row],[SRS]],".",Tabla1[[#This Row],[AREA]],".",Tabla1[[#This Row],[TIPO]]))</f>
        <v/>
      </c>
      <c r="C131" s="5" t="str">
        <f>IF(Tabla1[[#This Row],[Código_Actividad]]="","",'[4]Formulario PPGR1'!#REF!)</f>
        <v/>
      </c>
      <c r="D131" s="5" t="str">
        <f>IF(Tabla1[[#This Row],[Código_Actividad]]="","",'[4]Formulario PPGR1'!#REF!)</f>
        <v/>
      </c>
      <c r="E131" s="5" t="str">
        <f>IF(Tabla1[[#This Row],[Código_Actividad]]="","",'[4]Formulario PPGR1'!#REF!)</f>
        <v/>
      </c>
      <c r="F131" s="5" t="str">
        <f>IF(Tabla1[[#This Row],[Código_Actividad]]="","",'[4]Formulario PPGR1'!#REF!)</f>
        <v/>
      </c>
      <c r="G131" s="235"/>
      <c r="H131" s="236"/>
      <c r="I131" s="236"/>
      <c r="J131" s="235"/>
      <c r="K131" s="237"/>
      <c r="L131" s="238">
        <f>+Tabla1[[#This Row],[Precio Unitario]]*Tabla1[[#This Row],[Cantidad de Insumos]]</f>
        <v>0</v>
      </c>
      <c r="M131" s="239"/>
      <c r="N131" s="236"/>
    </row>
    <row r="132" spans="2:14" ht="12.75" x14ac:dyDescent="0.2">
      <c r="B132" s="5" t="str">
        <f>IF(Tabla1[[#This Row],[Código_Actividad]]="","",CONCATENATE(Tabla1[[#This Row],[POA]],".",Tabla1[[#This Row],[SRS]],".",Tabla1[[#This Row],[AREA]],".",Tabla1[[#This Row],[TIPO]]))</f>
        <v/>
      </c>
      <c r="C132" s="5" t="str">
        <f>IF(Tabla1[[#This Row],[Código_Actividad]]="","",'[4]Formulario PPGR1'!#REF!)</f>
        <v/>
      </c>
      <c r="D132" s="5" t="str">
        <f>IF(Tabla1[[#This Row],[Código_Actividad]]="","",'[4]Formulario PPGR1'!#REF!)</f>
        <v/>
      </c>
      <c r="E132" s="5" t="str">
        <f>IF(Tabla1[[#This Row],[Código_Actividad]]="","",'[4]Formulario PPGR1'!#REF!)</f>
        <v/>
      </c>
      <c r="F132" s="5" t="str">
        <f>IF(Tabla1[[#This Row],[Código_Actividad]]="","",'[4]Formulario PPGR1'!#REF!)</f>
        <v/>
      </c>
      <c r="G132" s="235"/>
      <c r="H132" s="236"/>
      <c r="I132" s="236"/>
      <c r="J132" s="235"/>
      <c r="K132" s="237"/>
      <c r="L132" s="238">
        <f>+Tabla1[[#This Row],[Precio Unitario]]*Tabla1[[#This Row],[Cantidad de Insumos]]</f>
        <v>0</v>
      </c>
      <c r="M132" s="239"/>
      <c r="N132" s="236"/>
    </row>
    <row r="133" spans="2:14" ht="12.75" x14ac:dyDescent="0.2">
      <c r="B133" s="5" t="str">
        <f>IF(Tabla1[[#This Row],[Código_Actividad]]="","",CONCATENATE(Tabla1[[#This Row],[POA]],".",Tabla1[[#This Row],[SRS]],".",Tabla1[[#This Row],[AREA]],".",Tabla1[[#This Row],[TIPO]]))</f>
        <v/>
      </c>
      <c r="C133" s="5" t="str">
        <f>IF(Tabla1[[#This Row],[Código_Actividad]]="","",'[4]Formulario PPGR1'!#REF!)</f>
        <v/>
      </c>
      <c r="D133" s="5" t="str">
        <f>IF(Tabla1[[#This Row],[Código_Actividad]]="","",'[4]Formulario PPGR1'!#REF!)</f>
        <v/>
      </c>
      <c r="E133" s="5" t="str">
        <f>IF(Tabla1[[#This Row],[Código_Actividad]]="","",'[4]Formulario PPGR1'!#REF!)</f>
        <v/>
      </c>
      <c r="F133" s="5" t="str">
        <f>IF(Tabla1[[#This Row],[Código_Actividad]]="","",'[4]Formulario PPGR1'!#REF!)</f>
        <v/>
      </c>
      <c r="G133" s="235"/>
      <c r="H133" s="236"/>
      <c r="I133" s="236"/>
      <c r="J133" s="235"/>
      <c r="K133" s="237"/>
      <c r="L133" s="238">
        <f>+Tabla1[[#This Row],[Precio Unitario]]*Tabla1[[#This Row],[Cantidad de Insumos]]</f>
        <v>0</v>
      </c>
      <c r="M133" s="239"/>
      <c r="N133" s="236"/>
    </row>
    <row r="134" spans="2:14" ht="12.75" x14ac:dyDescent="0.2">
      <c r="B134" s="5" t="str">
        <f>IF(Tabla1[[#This Row],[Código_Actividad]]="","",CONCATENATE(Tabla1[[#This Row],[POA]],".",Tabla1[[#This Row],[SRS]],".",Tabla1[[#This Row],[AREA]],".",Tabla1[[#This Row],[TIPO]]))</f>
        <v/>
      </c>
      <c r="C134" s="5" t="str">
        <f>IF(Tabla1[[#This Row],[Código_Actividad]]="","",'[4]Formulario PPGR1'!#REF!)</f>
        <v/>
      </c>
      <c r="D134" s="5" t="str">
        <f>IF(Tabla1[[#This Row],[Código_Actividad]]="","",'[4]Formulario PPGR1'!#REF!)</f>
        <v/>
      </c>
      <c r="E134" s="5" t="str">
        <f>IF(Tabla1[[#This Row],[Código_Actividad]]="","",'[4]Formulario PPGR1'!#REF!)</f>
        <v/>
      </c>
      <c r="F134" s="5" t="str">
        <f>IF(Tabla1[[#This Row],[Código_Actividad]]="","",'[4]Formulario PPGR1'!#REF!)</f>
        <v/>
      </c>
      <c r="G134" s="235"/>
      <c r="H134" s="236"/>
      <c r="I134" s="236"/>
      <c r="J134" s="235"/>
      <c r="K134" s="237"/>
      <c r="L134" s="238">
        <f>+Tabla1[[#This Row],[Precio Unitario]]*Tabla1[[#This Row],[Cantidad de Insumos]]</f>
        <v>0</v>
      </c>
      <c r="M134" s="239"/>
      <c r="N134" s="236"/>
    </row>
    <row r="135" spans="2:14" ht="12.75" x14ac:dyDescent="0.2">
      <c r="B135" s="5" t="str">
        <f>IF(Tabla1[[#This Row],[Código_Actividad]]="","",CONCATENATE(Tabla1[[#This Row],[POA]],".",Tabla1[[#This Row],[SRS]],".",Tabla1[[#This Row],[AREA]],".",Tabla1[[#This Row],[TIPO]]))</f>
        <v/>
      </c>
      <c r="C135" s="5" t="str">
        <f>IF(Tabla1[[#This Row],[Código_Actividad]]="","",'[4]Formulario PPGR1'!#REF!)</f>
        <v/>
      </c>
      <c r="D135" s="5" t="str">
        <f>IF(Tabla1[[#This Row],[Código_Actividad]]="","",'[4]Formulario PPGR1'!#REF!)</f>
        <v/>
      </c>
      <c r="E135" s="5" t="str">
        <f>IF(Tabla1[[#This Row],[Código_Actividad]]="","",'[4]Formulario PPGR1'!#REF!)</f>
        <v/>
      </c>
      <c r="F135" s="5" t="str">
        <f>IF(Tabla1[[#This Row],[Código_Actividad]]="","",'[4]Formulario PPGR1'!#REF!)</f>
        <v/>
      </c>
      <c r="G135" s="235"/>
      <c r="H135" s="236"/>
      <c r="I135" s="236"/>
      <c r="J135" s="235"/>
      <c r="K135" s="237"/>
      <c r="L135" s="238">
        <f>+Tabla1[[#This Row],[Precio Unitario]]*Tabla1[[#This Row],[Cantidad de Insumos]]</f>
        <v>0</v>
      </c>
      <c r="M135" s="239"/>
      <c r="N135" s="236"/>
    </row>
    <row r="136" spans="2:14" ht="12.75" x14ac:dyDescent="0.2">
      <c r="B136" s="5" t="str">
        <f>IF(Tabla1[[#This Row],[Código_Actividad]]="","",CONCATENATE(Tabla1[[#This Row],[POA]],".",Tabla1[[#This Row],[SRS]],".",Tabla1[[#This Row],[AREA]],".",Tabla1[[#This Row],[TIPO]]))</f>
        <v/>
      </c>
      <c r="C136" s="5" t="str">
        <f>IF(Tabla1[[#This Row],[Código_Actividad]]="","",'[4]Formulario PPGR1'!#REF!)</f>
        <v/>
      </c>
      <c r="D136" s="5" t="str">
        <f>IF(Tabla1[[#This Row],[Código_Actividad]]="","",'[4]Formulario PPGR1'!#REF!)</f>
        <v/>
      </c>
      <c r="E136" s="5" t="str">
        <f>IF(Tabla1[[#This Row],[Código_Actividad]]="","",'[4]Formulario PPGR1'!#REF!)</f>
        <v/>
      </c>
      <c r="F136" s="5" t="str">
        <f>IF(Tabla1[[#This Row],[Código_Actividad]]="","",'[4]Formulario PPGR1'!#REF!)</f>
        <v/>
      </c>
      <c r="G136" s="235"/>
      <c r="H136" s="236"/>
      <c r="I136" s="236"/>
      <c r="J136" s="235"/>
      <c r="K136" s="237"/>
      <c r="L136" s="238">
        <f>+Tabla1[[#This Row],[Precio Unitario]]*Tabla1[[#This Row],[Cantidad de Insumos]]</f>
        <v>0</v>
      </c>
      <c r="M136" s="239"/>
      <c r="N136" s="236"/>
    </row>
    <row r="137" spans="2:14" ht="12.75" x14ac:dyDescent="0.2">
      <c r="B137" s="5" t="str">
        <f>IF(Tabla1[[#This Row],[Código_Actividad]]="","",CONCATENATE(Tabla1[[#This Row],[POA]],".",Tabla1[[#This Row],[SRS]],".",Tabla1[[#This Row],[AREA]],".",Tabla1[[#This Row],[TIPO]]))</f>
        <v/>
      </c>
      <c r="C137" s="5" t="str">
        <f>IF(Tabla1[[#This Row],[Código_Actividad]]="","",'[4]Formulario PPGR1'!#REF!)</f>
        <v/>
      </c>
      <c r="D137" s="5" t="str">
        <f>IF(Tabla1[[#This Row],[Código_Actividad]]="","",'[4]Formulario PPGR1'!#REF!)</f>
        <v/>
      </c>
      <c r="E137" s="5" t="str">
        <f>IF(Tabla1[[#This Row],[Código_Actividad]]="","",'[4]Formulario PPGR1'!#REF!)</f>
        <v/>
      </c>
      <c r="F137" s="5" t="str">
        <f>IF(Tabla1[[#This Row],[Código_Actividad]]="","",'[4]Formulario PPGR1'!#REF!)</f>
        <v/>
      </c>
      <c r="G137" s="235"/>
      <c r="H137" s="236"/>
      <c r="I137" s="236"/>
      <c r="J137" s="235"/>
      <c r="K137" s="237"/>
      <c r="L137" s="238">
        <f>+Tabla1[[#This Row],[Precio Unitario]]*Tabla1[[#This Row],[Cantidad de Insumos]]</f>
        <v>0</v>
      </c>
      <c r="M137" s="239"/>
      <c r="N137" s="236"/>
    </row>
    <row r="138" spans="2:14" ht="12.75" x14ac:dyDescent="0.2">
      <c r="B138" s="5" t="str">
        <f>IF(Tabla1[[#This Row],[Código_Actividad]]="","",CONCATENATE(Tabla1[[#This Row],[POA]],".",Tabla1[[#This Row],[SRS]],".",Tabla1[[#This Row],[AREA]],".",Tabla1[[#This Row],[TIPO]]))</f>
        <v/>
      </c>
      <c r="C138" s="5" t="str">
        <f>IF(Tabla1[[#This Row],[Código_Actividad]]="","",'[4]Formulario PPGR1'!#REF!)</f>
        <v/>
      </c>
      <c r="D138" s="5" t="str">
        <f>IF(Tabla1[[#This Row],[Código_Actividad]]="","",'[4]Formulario PPGR1'!#REF!)</f>
        <v/>
      </c>
      <c r="E138" s="5" t="str">
        <f>IF(Tabla1[[#This Row],[Código_Actividad]]="","",'[4]Formulario PPGR1'!#REF!)</f>
        <v/>
      </c>
      <c r="F138" s="5" t="str">
        <f>IF(Tabla1[[#This Row],[Código_Actividad]]="","",'[4]Formulario PPGR1'!#REF!)</f>
        <v/>
      </c>
      <c r="G138" s="235"/>
      <c r="H138" s="236"/>
      <c r="I138" s="236"/>
      <c r="J138" s="235"/>
      <c r="K138" s="237"/>
      <c r="L138" s="238">
        <f>+Tabla1[[#This Row],[Precio Unitario]]*Tabla1[[#This Row],[Cantidad de Insumos]]</f>
        <v>0</v>
      </c>
      <c r="M138" s="239"/>
      <c r="N138" s="236"/>
    </row>
    <row r="139" spans="2:14" ht="12.75" x14ac:dyDescent="0.2">
      <c r="B139" s="5" t="str">
        <f>IF(Tabla1[[#This Row],[Código_Actividad]]="","",CONCATENATE(Tabla1[[#This Row],[POA]],".",Tabla1[[#This Row],[SRS]],".",Tabla1[[#This Row],[AREA]],".",Tabla1[[#This Row],[TIPO]]))</f>
        <v/>
      </c>
      <c r="C139" s="5" t="str">
        <f>IF(Tabla1[[#This Row],[Código_Actividad]]="","",'[4]Formulario PPGR1'!#REF!)</f>
        <v/>
      </c>
      <c r="D139" s="5" t="str">
        <f>IF(Tabla1[[#This Row],[Código_Actividad]]="","",'[4]Formulario PPGR1'!#REF!)</f>
        <v/>
      </c>
      <c r="E139" s="5" t="str">
        <f>IF(Tabla1[[#This Row],[Código_Actividad]]="","",'[4]Formulario PPGR1'!#REF!)</f>
        <v/>
      </c>
      <c r="F139" s="5" t="str">
        <f>IF(Tabla1[[#This Row],[Código_Actividad]]="","",'[4]Formulario PPGR1'!#REF!)</f>
        <v/>
      </c>
      <c r="G139" s="235"/>
      <c r="H139" s="236"/>
      <c r="I139" s="236"/>
      <c r="J139" s="235"/>
      <c r="K139" s="237"/>
      <c r="L139" s="238">
        <f>+Tabla1[[#This Row],[Precio Unitario]]*Tabla1[[#This Row],[Cantidad de Insumos]]</f>
        <v>0</v>
      </c>
      <c r="M139" s="239"/>
      <c r="N139" s="236"/>
    </row>
    <row r="140" spans="2:14" ht="12.75" x14ac:dyDescent="0.2">
      <c r="B140" s="5" t="str">
        <f>IF(Tabla1[[#This Row],[Código_Actividad]]="","",CONCATENATE(Tabla1[[#This Row],[POA]],".",Tabla1[[#This Row],[SRS]],".",Tabla1[[#This Row],[AREA]],".",Tabla1[[#This Row],[TIPO]]))</f>
        <v/>
      </c>
      <c r="C140" s="5" t="str">
        <f>IF(Tabla1[[#This Row],[Código_Actividad]]="","",'[4]Formulario PPGR1'!#REF!)</f>
        <v/>
      </c>
      <c r="D140" s="5" t="str">
        <f>IF(Tabla1[[#This Row],[Código_Actividad]]="","",'[4]Formulario PPGR1'!#REF!)</f>
        <v/>
      </c>
      <c r="E140" s="5" t="str">
        <f>IF(Tabla1[[#This Row],[Código_Actividad]]="","",'[4]Formulario PPGR1'!#REF!)</f>
        <v/>
      </c>
      <c r="F140" s="5" t="str">
        <f>IF(Tabla1[[#This Row],[Código_Actividad]]="","",'[4]Formulario PPGR1'!#REF!)</f>
        <v/>
      </c>
      <c r="G140" s="235"/>
      <c r="H140" s="236"/>
      <c r="I140" s="236"/>
      <c r="J140" s="235"/>
      <c r="K140" s="237"/>
      <c r="L140" s="238">
        <f>+Tabla1[[#This Row],[Precio Unitario]]*Tabla1[[#This Row],[Cantidad de Insumos]]</f>
        <v>0</v>
      </c>
      <c r="M140" s="239"/>
      <c r="N140" s="236"/>
    </row>
    <row r="141" spans="2:14" ht="12.75" x14ac:dyDescent="0.2">
      <c r="B141" s="5" t="str">
        <f>IF(Tabla1[[#This Row],[Código_Actividad]]="","",CONCATENATE(Tabla1[[#This Row],[POA]],".",Tabla1[[#This Row],[SRS]],".",Tabla1[[#This Row],[AREA]],".",Tabla1[[#This Row],[TIPO]]))</f>
        <v/>
      </c>
      <c r="C141" s="5" t="str">
        <f>IF(Tabla1[[#This Row],[Código_Actividad]]="","",'[4]Formulario PPGR1'!#REF!)</f>
        <v/>
      </c>
      <c r="D141" s="5" t="str">
        <f>IF(Tabla1[[#This Row],[Código_Actividad]]="","",'[4]Formulario PPGR1'!#REF!)</f>
        <v/>
      </c>
      <c r="E141" s="5" t="str">
        <f>IF(Tabla1[[#This Row],[Código_Actividad]]="","",'[4]Formulario PPGR1'!#REF!)</f>
        <v/>
      </c>
      <c r="F141" s="5" t="str">
        <f>IF(Tabla1[[#This Row],[Código_Actividad]]="","",'[4]Formulario PPGR1'!#REF!)</f>
        <v/>
      </c>
      <c r="G141" s="235"/>
      <c r="H141" s="236"/>
      <c r="I141" s="236"/>
      <c r="J141" s="235"/>
      <c r="K141" s="237"/>
      <c r="L141" s="238">
        <f>+Tabla1[[#This Row],[Precio Unitario]]*Tabla1[[#This Row],[Cantidad de Insumos]]</f>
        <v>0</v>
      </c>
      <c r="M141" s="239"/>
      <c r="N141" s="236"/>
    </row>
    <row r="142" spans="2:14" ht="12.75" x14ac:dyDescent="0.2">
      <c r="B142" s="5" t="str">
        <f>IF(Tabla1[[#This Row],[Código_Actividad]]="","",CONCATENATE(Tabla1[[#This Row],[POA]],".",Tabla1[[#This Row],[SRS]],".",Tabla1[[#This Row],[AREA]],".",Tabla1[[#This Row],[TIPO]]))</f>
        <v/>
      </c>
      <c r="C142" s="5" t="str">
        <f>IF(Tabla1[[#This Row],[Código_Actividad]]="","",'[4]Formulario PPGR1'!#REF!)</f>
        <v/>
      </c>
      <c r="D142" s="5" t="str">
        <f>IF(Tabla1[[#This Row],[Código_Actividad]]="","",'[4]Formulario PPGR1'!#REF!)</f>
        <v/>
      </c>
      <c r="E142" s="5" t="str">
        <f>IF(Tabla1[[#This Row],[Código_Actividad]]="","",'[4]Formulario PPGR1'!#REF!)</f>
        <v/>
      </c>
      <c r="F142" s="5" t="str">
        <f>IF(Tabla1[[#This Row],[Código_Actividad]]="","",'[4]Formulario PPGR1'!#REF!)</f>
        <v/>
      </c>
      <c r="G142" s="235"/>
      <c r="H142" s="236"/>
      <c r="I142" s="236"/>
      <c r="J142" s="235"/>
      <c r="K142" s="237"/>
      <c r="L142" s="238">
        <f>+Tabla1[[#This Row],[Precio Unitario]]*Tabla1[[#This Row],[Cantidad de Insumos]]</f>
        <v>0</v>
      </c>
      <c r="M142" s="239"/>
      <c r="N142" s="236"/>
    </row>
    <row r="143" spans="2:14" ht="12.75" x14ac:dyDescent="0.2">
      <c r="B143" s="5" t="str">
        <f>IF(Tabla1[[#This Row],[Código_Actividad]]="","",CONCATENATE(Tabla1[[#This Row],[POA]],".",Tabla1[[#This Row],[SRS]],".",Tabla1[[#This Row],[AREA]],".",Tabla1[[#This Row],[TIPO]]))</f>
        <v/>
      </c>
      <c r="C143" s="5" t="str">
        <f>IF(Tabla1[[#This Row],[Código_Actividad]]="","",'[4]Formulario PPGR1'!#REF!)</f>
        <v/>
      </c>
      <c r="D143" s="5" t="str">
        <f>IF(Tabla1[[#This Row],[Código_Actividad]]="","",'[4]Formulario PPGR1'!#REF!)</f>
        <v/>
      </c>
      <c r="E143" s="5" t="str">
        <f>IF(Tabla1[[#This Row],[Código_Actividad]]="","",'[4]Formulario PPGR1'!#REF!)</f>
        <v/>
      </c>
      <c r="F143" s="5" t="str">
        <f>IF(Tabla1[[#This Row],[Código_Actividad]]="","",'[4]Formulario PPGR1'!#REF!)</f>
        <v/>
      </c>
      <c r="G143" s="235"/>
      <c r="H143" s="236"/>
      <c r="I143" s="236"/>
      <c r="J143" s="235"/>
      <c r="K143" s="237"/>
      <c r="L143" s="238">
        <f>+Tabla1[[#This Row],[Precio Unitario]]*Tabla1[[#This Row],[Cantidad de Insumos]]</f>
        <v>0</v>
      </c>
      <c r="M143" s="239"/>
      <c r="N143" s="236"/>
    </row>
    <row r="144" spans="2:14" ht="12.75" x14ac:dyDescent="0.2">
      <c r="B144" s="5" t="str">
        <f>IF(Tabla1[[#This Row],[Código_Actividad]]="","",CONCATENATE(Tabla1[[#This Row],[POA]],".",Tabla1[[#This Row],[SRS]],".",Tabla1[[#This Row],[AREA]],".",Tabla1[[#This Row],[TIPO]]))</f>
        <v/>
      </c>
      <c r="C144" s="5" t="str">
        <f>IF(Tabla1[[#This Row],[Código_Actividad]]="","",'[4]Formulario PPGR1'!#REF!)</f>
        <v/>
      </c>
      <c r="D144" s="5" t="str">
        <f>IF(Tabla1[[#This Row],[Código_Actividad]]="","",'[4]Formulario PPGR1'!#REF!)</f>
        <v/>
      </c>
      <c r="E144" s="5" t="str">
        <f>IF(Tabla1[[#This Row],[Código_Actividad]]="","",'[4]Formulario PPGR1'!#REF!)</f>
        <v/>
      </c>
      <c r="F144" s="5" t="str">
        <f>IF(Tabla1[[#This Row],[Código_Actividad]]="","",'[4]Formulario PPGR1'!#REF!)</f>
        <v/>
      </c>
      <c r="G144" s="235"/>
      <c r="H144" s="236"/>
      <c r="I144" s="236"/>
      <c r="J144" s="235"/>
      <c r="K144" s="237"/>
      <c r="L144" s="238">
        <f>+Tabla1[[#This Row],[Precio Unitario]]*Tabla1[[#This Row],[Cantidad de Insumos]]</f>
        <v>0</v>
      </c>
      <c r="M144" s="239"/>
      <c r="N144" s="236"/>
    </row>
    <row r="145" spans="2:14" ht="12.75" x14ac:dyDescent="0.2">
      <c r="B145" s="5" t="str">
        <f>IF(Tabla1[[#This Row],[Código_Actividad]]="","",CONCATENATE(Tabla1[[#This Row],[POA]],".",Tabla1[[#This Row],[SRS]],".",Tabla1[[#This Row],[AREA]],".",Tabla1[[#This Row],[TIPO]]))</f>
        <v/>
      </c>
      <c r="C145" s="5" t="str">
        <f>IF(Tabla1[[#This Row],[Código_Actividad]]="","",'[4]Formulario PPGR1'!#REF!)</f>
        <v/>
      </c>
      <c r="D145" s="5" t="str">
        <f>IF(Tabla1[[#This Row],[Código_Actividad]]="","",'[4]Formulario PPGR1'!#REF!)</f>
        <v/>
      </c>
      <c r="E145" s="5" t="str">
        <f>IF(Tabla1[[#This Row],[Código_Actividad]]="","",'[4]Formulario PPGR1'!#REF!)</f>
        <v/>
      </c>
      <c r="F145" s="5" t="str">
        <f>IF(Tabla1[[#This Row],[Código_Actividad]]="","",'[4]Formulario PPGR1'!#REF!)</f>
        <v/>
      </c>
      <c r="G145" s="235"/>
      <c r="H145" s="236"/>
      <c r="I145" s="236"/>
      <c r="J145" s="235"/>
      <c r="K145" s="237"/>
      <c r="L145" s="238">
        <f>+Tabla1[[#This Row],[Precio Unitario]]*Tabla1[[#This Row],[Cantidad de Insumos]]</f>
        <v>0</v>
      </c>
      <c r="M145" s="239"/>
      <c r="N145" s="236"/>
    </row>
    <row r="146" spans="2:14" ht="12.75" x14ac:dyDescent="0.2">
      <c r="B146" s="5" t="str">
        <f>IF(Tabla1[[#This Row],[Código_Actividad]]="","",CONCATENATE(Tabla1[[#This Row],[POA]],".",Tabla1[[#This Row],[SRS]],".",Tabla1[[#This Row],[AREA]],".",Tabla1[[#This Row],[TIPO]]))</f>
        <v/>
      </c>
      <c r="C146" s="5" t="str">
        <f>IF(Tabla1[[#This Row],[Código_Actividad]]="","",'[4]Formulario PPGR1'!#REF!)</f>
        <v/>
      </c>
      <c r="D146" s="5" t="str">
        <f>IF(Tabla1[[#This Row],[Código_Actividad]]="","",'[4]Formulario PPGR1'!#REF!)</f>
        <v/>
      </c>
      <c r="E146" s="5" t="str">
        <f>IF(Tabla1[[#This Row],[Código_Actividad]]="","",'[4]Formulario PPGR1'!#REF!)</f>
        <v/>
      </c>
      <c r="F146" s="5" t="str">
        <f>IF(Tabla1[[#This Row],[Código_Actividad]]="","",'[4]Formulario PPGR1'!#REF!)</f>
        <v/>
      </c>
      <c r="G146" s="235"/>
      <c r="H146" s="236"/>
      <c r="I146" s="236"/>
      <c r="J146" s="235"/>
      <c r="K146" s="237"/>
      <c r="L146" s="238">
        <f>+Tabla1[[#This Row],[Precio Unitario]]*Tabla1[[#This Row],[Cantidad de Insumos]]</f>
        <v>0</v>
      </c>
      <c r="M146" s="239"/>
      <c r="N146" s="236"/>
    </row>
    <row r="147" spans="2:14" ht="12.75" x14ac:dyDescent="0.2">
      <c r="B147" s="5" t="str">
        <f>IF(Tabla1[[#This Row],[Código_Actividad]]="","",CONCATENATE(Tabla1[[#This Row],[POA]],".",Tabla1[[#This Row],[SRS]],".",Tabla1[[#This Row],[AREA]],".",Tabla1[[#This Row],[TIPO]]))</f>
        <v/>
      </c>
      <c r="C147" s="5" t="str">
        <f>IF(Tabla1[[#This Row],[Código_Actividad]]="","",'[4]Formulario PPGR1'!#REF!)</f>
        <v/>
      </c>
      <c r="D147" s="5" t="str">
        <f>IF(Tabla1[[#This Row],[Código_Actividad]]="","",'[4]Formulario PPGR1'!#REF!)</f>
        <v/>
      </c>
      <c r="E147" s="5" t="str">
        <f>IF(Tabla1[[#This Row],[Código_Actividad]]="","",'[4]Formulario PPGR1'!#REF!)</f>
        <v/>
      </c>
      <c r="F147" s="5" t="str">
        <f>IF(Tabla1[[#This Row],[Código_Actividad]]="","",'[4]Formulario PPGR1'!#REF!)</f>
        <v/>
      </c>
      <c r="G147" s="235"/>
      <c r="H147" s="236"/>
      <c r="I147" s="236"/>
      <c r="J147" s="235"/>
      <c r="K147" s="237"/>
      <c r="L147" s="238">
        <f>+Tabla1[[#This Row],[Precio Unitario]]*Tabla1[[#This Row],[Cantidad de Insumos]]</f>
        <v>0</v>
      </c>
      <c r="M147" s="239"/>
      <c r="N147" s="236"/>
    </row>
    <row r="148" spans="2:14" ht="12.75" x14ac:dyDescent="0.2">
      <c r="B148" s="5" t="str">
        <f>IF(Tabla1[[#This Row],[Código_Actividad]]="","",CONCATENATE(Tabla1[[#This Row],[POA]],".",Tabla1[[#This Row],[SRS]],".",Tabla1[[#This Row],[AREA]],".",Tabla1[[#This Row],[TIPO]]))</f>
        <v/>
      </c>
      <c r="C148" s="5" t="str">
        <f>IF(Tabla1[[#This Row],[Código_Actividad]]="","",'[4]Formulario PPGR1'!#REF!)</f>
        <v/>
      </c>
      <c r="D148" s="5" t="str">
        <f>IF(Tabla1[[#This Row],[Código_Actividad]]="","",'[4]Formulario PPGR1'!#REF!)</f>
        <v/>
      </c>
      <c r="E148" s="5" t="str">
        <f>IF(Tabla1[[#This Row],[Código_Actividad]]="","",'[4]Formulario PPGR1'!#REF!)</f>
        <v/>
      </c>
      <c r="F148" s="5" t="str">
        <f>IF(Tabla1[[#This Row],[Código_Actividad]]="","",'[4]Formulario PPGR1'!#REF!)</f>
        <v/>
      </c>
      <c r="G148" s="235"/>
      <c r="H148" s="236"/>
      <c r="I148" s="236"/>
      <c r="J148" s="235"/>
      <c r="K148" s="237"/>
      <c r="L148" s="238">
        <f>+Tabla1[[#This Row],[Precio Unitario]]*Tabla1[[#This Row],[Cantidad de Insumos]]</f>
        <v>0</v>
      </c>
      <c r="M148" s="239"/>
      <c r="N148" s="236"/>
    </row>
    <row r="149" spans="2:14" ht="12.75" x14ac:dyDescent="0.2">
      <c r="B149" s="5" t="str">
        <f>IF(Tabla1[[#This Row],[Código_Actividad]]="","",CONCATENATE(Tabla1[[#This Row],[POA]],".",Tabla1[[#This Row],[SRS]],".",Tabla1[[#This Row],[AREA]],".",Tabla1[[#This Row],[TIPO]]))</f>
        <v/>
      </c>
      <c r="C149" s="5" t="str">
        <f>IF(Tabla1[[#This Row],[Código_Actividad]]="","",'[4]Formulario PPGR1'!#REF!)</f>
        <v/>
      </c>
      <c r="D149" s="5" t="str">
        <f>IF(Tabla1[[#This Row],[Código_Actividad]]="","",'[4]Formulario PPGR1'!#REF!)</f>
        <v/>
      </c>
      <c r="E149" s="5" t="str">
        <f>IF(Tabla1[[#This Row],[Código_Actividad]]="","",'[4]Formulario PPGR1'!#REF!)</f>
        <v/>
      </c>
      <c r="F149" s="5" t="str">
        <f>IF(Tabla1[[#This Row],[Código_Actividad]]="","",'[4]Formulario PPGR1'!#REF!)</f>
        <v/>
      </c>
      <c r="G149" s="235"/>
      <c r="H149" s="236"/>
      <c r="I149" s="236"/>
      <c r="J149" s="235"/>
      <c r="K149" s="237"/>
      <c r="L149" s="238">
        <f>+Tabla1[[#This Row],[Precio Unitario]]*Tabla1[[#This Row],[Cantidad de Insumos]]</f>
        <v>0</v>
      </c>
      <c r="M149" s="239"/>
      <c r="N149" s="236"/>
    </row>
    <row r="150" spans="2:14" ht="12.75" x14ac:dyDescent="0.2">
      <c r="B150" s="5" t="str">
        <f>IF(Tabla1[[#This Row],[Código_Actividad]]="","",CONCATENATE(Tabla1[[#This Row],[POA]],".",Tabla1[[#This Row],[SRS]],".",Tabla1[[#This Row],[AREA]],".",Tabla1[[#This Row],[TIPO]]))</f>
        <v/>
      </c>
      <c r="C150" s="5" t="str">
        <f>IF(Tabla1[[#This Row],[Código_Actividad]]="","",'[4]Formulario PPGR1'!#REF!)</f>
        <v/>
      </c>
      <c r="D150" s="5" t="str">
        <f>IF(Tabla1[[#This Row],[Código_Actividad]]="","",'[4]Formulario PPGR1'!#REF!)</f>
        <v/>
      </c>
      <c r="E150" s="5" t="str">
        <f>IF(Tabla1[[#This Row],[Código_Actividad]]="","",'[4]Formulario PPGR1'!#REF!)</f>
        <v/>
      </c>
      <c r="F150" s="5" t="str">
        <f>IF(Tabla1[[#This Row],[Código_Actividad]]="","",'[4]Formulario PPGR1'!#REF!)</f>
        <v/>
      </c>
      <c r="G150" s="235"/>
      <c r="H150" s="236"/>
      <c r="I150" s="236"/>
      <c r="J150" s="235"/>
      <c r="K150" s="237"/>
      <c r="L150" s="238">
        <f>+Tabla1[[#This Row],[Precio Unitario]]*Tabla1[[#This Row],[Cantidad de Insumos]]</f>
        <v>0</v>
      </c>
      <c r="M150" s="239"/>
      <c r="N150" s="236"/>
    </row>
    <row r="151" spans="2:14" ht="12.75" x14ac:dyDescent="0.2">
      <c r="B151" s="5" t="str">
        <f>IF(Tabla1[[#This Row],[Código_Actividad]]="","",CONCATENATE(Tabla1[[#This Row],[POA]],".",Tabla1[[#This Row],[SRS]],".",Tabla1[[#This Row],[AREA]],".",Tabla1[[#This Row],[TIPO]]))</f>
        <v/>
      </c>
      <c r="C151" s="5" t="str">
        <f>IF(Tabla1[[#This Row],[Código_Actividad]]="","",'[4]Formulario PPGR1'!#REF!)</f>
        <v/>
      </c>
      <c r="D151" s="5" t="str">
        <f>IF(Tabla1[[#This Row],[Código_Actividad]]="","",'[4]Formulario PPGR1'!#REF!)</f>
        <v/>
      </c>
      <c r="E151" s="5" t="str">
        <f>IF(Tabla1[[#This Row],[Código_Actividad]]="","",'[4]Formulario PPGR1'!#REF!)</f>
        <v/>
      </c>
      <c r="F151" s="5" t="str">
        <f>IF(Tabla1[[#This Row],[Código_Actividad]]="","",'[4]Formulario PPGR1'!#REF!)</f>
        <v/>
      </c>
      <c r="G151" s="235"/>
      <c r="H151" s="236"/>
      <c r="I151" s="236"/>
      <c r="J151" s="235"/>
      <c r="K151" s="237"/>
      <c r="L151" s="238">
        <f>+Tabla1[[#This Row],[Precio Unitario]]*Tabla1[[#This Row],[Cantidad de Insumos]]</f>
        <v>0</v>
      </c>
      <c r="M151" s="239"/>
      <c r="N151" s="236"/>
    </row>
    <row r="152" spans="2:14" ht="12.75" x14ac:dyDescent="0.2">
      <c r="B152" s="5" t="str">
        <f>IF(Tabla1[[#This Row],[Código_Actividad]]="","",CONCATENATE(Tabla1[[#This Row],[POA]],".",Tabla1[[#This Row],[SRS]],".",Tabla1[[#This Row],[AREA]],".",Tabla1[[#This Row],[TIPO]]))</f>
        <v/>
      </c>
      <c r="C152" s="5" t="str">
        <f>IF(Tabla1[[#This Row],[Código_Actividad]]="","",'[4]Formulario PPGR1'!#REF!)</f>
        <v/>
      </c>
      <c r="D152" s="5" t="str">
        <f>IF(Tabla1[[#This Row],[Código_Actividad]]="","",'[4]Formulario PPGR1'!#REF!)</f>
        <v/>
      </c>
      <c r="E152" s="5" t="str">
        <f>IF(Tabla1[[#This Row],[Código_Actividad]]="","",'[4]Formulario PPGR1'!#REF!)</f>
        <v/>
      </c>
      <c r="F152" s="5" t="str">
        <f>IF(Tabla1[[#This Row],[Código_Actividad]]="","",'[4]Formulario PPGR1'!#REF!)</f>
        <v/>
      </c>
      <c r="G152" s="235"/>
      <c r="H152" s="236"/>
      <c r="I152" s="236"/>
      <c r="J152" s="235"/>
      <c r="K152" s="237"/>
      <c r="L152" s="238">
        <f>+Tabla1[[#This Row],[Precio Unitario]]*Tabla1[[#This Row],[Cantidad de Insumos]]</f>
        <v>0</v>
      </c>
      <c r="M152" s="239"/>
      <c r="N152" s="236"/>
    </row>
    <row r="153" spans="2:14" ht="12.75" x14ac:dyDescent="0.2">
      <c r="B153" s="5" t="str">
        <f>IF(Tabla1[[#This Row],[Código_Actividad]]="","",CONCATENATE(Tabla1[[#This Row],[POA]],".",Tabla1[[#This Row],[SRS]],".",Tabla1[[#This Row],[AREA]],".",Tabla1[[#This Row],[TIPO]]))</f>
        <v/>
      </c>
      <c r="C153" s="5" t="str">
        <f>IF(Tabla1[[#This Row],[Código_Actividad]]="","",'[4]Formulario PPGR1'!#REF!)</f>
        <v/>
      </c>
      <c r="D153" s="5" t="str">
        <f>IF(Tabla1[[#This Row],[Código_Actividad]]="","",'[4]Formulario PPGR1'!#REF!)</f>
        <v/>
      </c>
      <c r="E153" s="5" t="str">
        <f>IF(Tabla1[[#This Row],[Código_Actividad]]="","",'[4]Formulario PPGR1'!#REF!)</f>
        <v/>
      </c>
      <c r="F153" s="5" t="str">
        <f>IF(Tabla1[[#This Row],[Código_Actividad]]="","",'[4]Formulario PPGR1'!#REF!)</f>
        <v/>
      </c>
      <c r="G153" s="235"/>
      <c r="H153" s="236"/>
      <c r="I153" s="236"/>
      <c r="J153" s="235"/>
      <c r="K153" s="237"/>
      <c r="L153" s="238">
        <f>+Tabla1[[#This Row],[Precio Unitario]]*Tabla1[[#This Row],[Cantidad de Insumos]]</f>
        <v>0</v>
      </c>
      <c r="M153" s="239"/>
      <c r="N153" s="236"/>
    </row>
    <row r="154" spans="2:14" ht="12.75" x14ac:dyDescent="0.2">
      <c r="B154" s="5" t="str">
        <f>IF(Tabla1[[#This Row],[Código_Actividad]]="","",CONCATENATE(Tabla1[[#This Row],[POA]],".",Tabla1[[#This Row],[SRS]],".",Tabla1[[#This Row],[AREA]],".",Tabla1[[#This Row],[TIPO]]))</f>
        <v/>
      </c>
      <c r="C154" s="5" t="str">
        <f>IF(Tabla1[[#This Row],[Código_Actividad]]="","",'[4]Formulario PPGR1'!#REF!)</f>
        <v/>
      </c>
      <c r="D154" s="5" t="str">
        <f>IF(Tabla1[[#This Row],[Código_Actividad]]="","",'[4]Formulario PPGR1'!#REF!)</f>
        <v/>
      </c>
      <c r="E154" s="5" t="str">
        <f>IF(Tabla1[[#This Row],[Código_Actividad]]="","",'[4]Formulario PPGR1'!#REF!)</f>
        <v/>
      </c>
      <c r="F154" s="5" t="str">
        <f>IF(Tabla1[[#This Row],[Código_Actividad]]="","",'[4]Formulario PPGR1'!#REF!)</f>
        <v/>
      </c>
      <c r="G154" s="235"/>
      <c r="H154" s="236"/>
      <c r="I154" s="236"/>
      <c r="J154" s="235"/>
      <c r="K154" s="237"/>
      <c r="L154" s="238">
        <f>+Tabla1[[#This Row],[Precio Unitario]]*Tabla1[[#This Row],[Cantidad de Insumos]]</f>
        <v>0</v>
      </c>
      <c r="M154" s="239"/>
      <c r="N154" s="236"/>
    </row>
    <row r="155" spans="2:14" ht="12.75" x14ac:dyDescent="0.2">
      <c r="B155" s="5" t="str">
        <f>IF(Tabla1[[#This Row],[Código_Actividad]]="","",CONCATENATE(Tabla1[[#This Row],[POA]],".",Tabla1[[#This Row],[SRS]],".",Tabla1[[#This Row],[AREA]],".",Tabla1[[#This Row],[TIPO]]))</f>
        <v/>
      </c>
      <c r="C155" s="5" t="str">
        <f>IF(Tabla1[[#This Row],[Código_Actividad]]="","",'[4]Formulario PPGR1'!#REF!)</f>
        <v/>
      </c>
      <c r="D155" s="5" t="str">
        <f>IF(Tabla1[[#This Row],[Código_Actividad]]="","",'[4]Formulario PPGR1'!#REF!)</f>
        <v/>
      </c>
      <c r="E155" s="5" t="str">
        <f>IF(Tabla1[[#This Row],[Código_Actividad]]="","",'[4]Formulario PPGR1'!#REF!)</f>
        <v/>
      </c>
      <c r="F155" s="5" t="str">
        <f>IF(Tabla1[[#This Row],[Código_Actividad]]="","",'[4]Formulario PPGR1'!#REF!)</f>
        <v/>
      </c>
      <c r="G155" s="235"/>
      <c r="H155" s="236"/>
      <c r="I155" s="236"/>
      <c r="J155" s="235"/>
      <c r="K155" s="237"/>
      <c r="L155" s="238">
        <f>+Tabla1[[#This Row],[Precio Unitario]]*Tabla1[[#This Row],[Cantidad de Insumos]]</f>
        <v>0</v>
      </c>
      <c r="M155" s="239"/>
      <c r="N155" s="236"/>
    </row>
    <row r="156" spans="2:14" ht="12.75" x14ac:dyDescent="0.2">
      <c r="B156" s="5" t="str">
        <f>IF(Tabla1[[#This Row],[Código_Actividad]]="","",CONCATENATE(Tabla1[[#This Row],[POA]],".",Tabla1[[#This Row],[SRS]],".",Tabla1[[#This Row],[AREA]],".",Tabla1[[#This Row],[TIPO]]))</f>
        <v/>
      </c>
      <c r="C156" s="5" t="str">
        <f>IF(Tabla1[[#This Row],[Código_Actividad]]="","",'[4]Formulario PPGR1'!#REF!)</f>
        <v/>
      </c>
      <c r="D156" s="5" t="str">
        <f>IF(Tabla1[[#This Row],[Código_Actividad]]="","",'[4]Formulario PPGR1'!#REF!)</f>
        <v/>
      </c>
      <c r="E156" s="5" t="str">
        <f>IF(Tabla1[[#This Row],[Código_Actividad]]="","",'[4]Formulario PPGR1'!#REF!)</f>
        <v/>
      </c>
      <c r="F156" s="5" t="str">
        <f>IF(Tabla1[[#This Row],[Código_Actividad]]="","",'[4]Formulario PPGR1'!#REF!)</f>
        <v/>
      </c>
      <c r="G156" s="235"/>
      <c r="H156" s="236"/>
      <c r="I156" s="236"/>
      <c r="J156" s="235"/>
      <c r="K156" s="237"/>
      <c r="L156" s="238">
        <f>+Tabla1[[#This Row],[Precio Unitario]]*Tabla1[[#This Row],[Cantidad de Insumos]]</f>
        <v>0</v>
      </c>
      <c r="M156" s="239"/>
      <c r="N156" s="236"/>
    </row>
    <row r="157" spans="2:14" ht="12.75" x14ac:dyDescent="0.2">
      <c r="B157" s="5" t="str">
        <f>IF(Tabla1[[#This Row],[Código_Actividad]]="","",CONCATENATE(Tabla1[[#This Row],[POA]],".",Tabla1[[#This Row],[SRS]],".",Tabla1[[#This Row],[AREA]],".",Tabla1[[#This Row],[TIPO]]))</f>
        <v/>
      </c>
      <c r="C157" s="5" t="str">
        <f>IF(Tabla1[[#This Row],[Código_Actividad]]="","",'[4]Formulario PPGR1'!#REF!)</f>
        <v/>
      </c>
      <c r="D157" s="5" t="str">
        <f>IF(Tabla1[[#This Row],[Código_Actividad]]="","",'[4]Formulario PPGR1'!#REF!)</f>
        <v/>
      </c>
      <c r="E157" s="5" t="str">
        <f>IF(Tabla1[[#This Row],[Código_Actividad]]="","",'[4]Formulario PPGR1'!#REF!)</f>
        <v/>
      </c>
      <c r="F157" s="5" t="str">
        <f>IF(Tabla1[[#This Row],[Código_Actividad]]="","",'[4]Formulario PPGR1'!#REF!)</f>
        <v/>
      </c>
      <c r="G157" s="235"/>
      <c r="H157" s="236"/>
      <c r="I157" s="236"/>
      <c r="J157" s="235"/>
      <c r="K157" s="237"/>
      <c r="L157" s="238">
        <f>+Tabla1[[#This Row],[Precio Unitario]]*Tabla1[[#This Row],[Cantidad de Insumos]]</f>
        <v>0</v>
      </c>
      <c r="M157" s="239"/>
      <c r="N157" s="236"/>
    </row>
    <row r="158" spans="2:14" ht="12.75" x14ac:dyDescent="0.2">
      <c r="B158" s="5" t="str">
        <f>IF(Tabla1[[#This Row],[Código_Actividad]]="","",CONCATENATE(Tabla1[[#This Row],[POA]],".",Tabla1[[#This Row],[SRS]],".",Tabla1[[#This Row],[AREA]],".",Tabla1[[#This Row],[TIPO]]))</f>
        <v/>
      </c>
      <c r="C158" s="5" t="str">
        <f>IF(Tabla1[[#This Row],[Código_Actividad]]="","",'[4]Formulario PPGR1'!#REF!)</f>
        <v/>
      </c>
      <c r="D158" s="5" t="str">
        <f>IF(Tabla1[[#This Row],[Código_Actividad]]="","",'[4]Formulario PPGR1'!#REF!)</f>
        <v/>
      </c>
      <c r="E158" s="5" t="str">
        <f>IF(Tabla1[[#This Row],[Código_Actividad]]="","",'[4]Formulario PPGR1'!#REF!)</f>
        <v/>
      </c>
      <c r="F158" s="5" t="str">
        <f>IF(Tabla1[[#This Row],[Código_Actividad]]="","",'[4]Formulario PPGR1'!#REF!)</f>
        <v/>
      </c>
      <c r="G158" s="235"/>
      <c r="H158" s="236"/>
      <c r="I158" s="236"/>
      <c r="J158" s="235"/>
      <c r="K158" s="237"/>
      <c r="L158" s="238">
        <f>+Tabla1[[#This Row],[Precio Unitario]]*Tabla1[[#This Row],[Cantidad de Insumos]]</f>
        <v>0</v>
      </c>
      <c r="M158" s="239"/>
      <c r="N158" s="236"/>
    </row>
    <row r="159" spans="2:14" ht="12.75" x14ac:dyDescent="0.2">
      <c r="B159" s="5" t="str">
        <f>IF(Tabla1[[#This Row],[Código_Actividad]]="","",CONCATENATE(Tabla1[[#This Row],[POA]],".",Tabla1[[#This Row],[SRS]],".",Tabla1[[#This Row],[AREA]],".",Tabla1[[#This Row],[TIPO]]))</f>
        <v/>
      </c>
      <c r="C159" s="5" t="str">
        <f>IF(Tabla1[[#This Row],[Código_Actividad]]="","",'[4]Formulario PPGR1'!#REF!)</f>
        <v/>
      </c>
      <c r="D159" s="5" t="str">
        <f>IF(Tabla1[[#This Row],[Código_Actividad]]="","",'[4]Formulario PPGR1'!#REF!)</f>
        <v/>
      </c>
      <c r="E159" s="5" t="str">
        <f>IF(Tabla1[[#This Row],[Código_Actividad]]="","",'[4]Formulario PPGR1'!#REF!)</f>
        <v/>
      </c>
      <c r="F159" s="5" t="str">
        <f>IF(Tabla1[[#This Row],[Código_Actividad]]="","",'[4]Formulario PPGR1'!#REF!)</f>
        <v/>
      </c>
      <c r="G159" s="235"/>
      <c r="H159" s="236"/>
      <c r="I159" s="236"/>
      <c r="J159" s="235"/>
      <c r="K159" s="237"/>
      <c r="L159" s="238">
        <f>+Tabla1[[#This Row],[Precio Unitario]]*Tabla1[[#This Row],[Cantidad de Insumos]]</f>
        <v>0</v>
      </c>
      <c r="M159" s="239"/>
      <c r="N159" s="236"/>
    </row>
    <row r="160" spans="2:14" ht="12.75" x14ac:dyDescent="0.2">
      <c r="B160" s="5" t="str">
        <f>IF(Tabla1[[#This Row],[Código_Actividad]]="","",CONCATENATE(Tabla1[[#This Row],[POA]],".",Tabla1[[#This Row],[SRS]],".",Tabla1[[#This Row],[AREA]],".",Tabla1[[#This Row],[TIPO]]))</f>
        <v/>
      </c>
      <c r="C160" s="5" t="str">
        <f>IF(Tabla1[[#This Row],[Código_Actividad]]="","",'[4]Formulario PPGR1'!#REF!)</f>
        <v/>
      </c>
      <c r="D160" s="5" t="str">
        <f>IF(Tabla1[[#This Row],[Código_Actividad]]="","",'[4]Formulario PPGR1'!#REF!)</f>
        <v/>
      </c>
      <c r="E160" s="5" t="str">
        <f>IF(Tabla1[[#This Row],[Código_Actividad]]="","",'[4]Formulario PPGR1'!#REF!)</f>
        <v/>
      </c>
      <c r="F160" s="5" t="str">
        <f>IF(Tabla1[[#This Row],[Código_Actividad]]="","",'[4]Formulario PPGR1'!#REF!)</f>
        <v/>
      </c>
      <c r="G160" s="235"/>
      <c r="H160" s="236"/>
      <c r="I160" s="236"/>
      <c r="J160" s="235"/>
      <c r="K160" s="237"/>
      <c r="L160" s="238">
        <f>+Tabla1[[#This Row],[Precio Unitario]]*Tabla1[[#This Row],[Cantidad de Insumos]]</f>
        <v>0</v>
      </c>
      <c r="M160" s="239"/>
      <c r="N160" s="236"/>
    </row>
    <row r="161" spans="2:14" ht="12.75" x14ac:dyDescent="0.2">
      <c r="B161" s="5" t="str">
        <f>IF(Tabla1[[#This Row],[Código_Actividad]]="","",CONCATENATE(Tabla1[[#This Row],[POA]],".",Tabla1[[#This Row],[SRS]],".",Tabla1[[#This Row],[AREA]],".",Tabla1[[#This Row],[TIPO]]))</f>
        <v/>
      </c>
      <c r="C161" s="5" t="str">
        <f>IF(Tabla1[[#This Row],[Código_Actividad]]="","",'[4]Formulario PPGR1'!#REF!)</f>
        <v/>
      </c>
      <c r="D161" s="5" t="str">
        <f>IF(Tabla1[[#This Row],[Código_Actividad]]="","",'[4]Formulario PPGR1'!#REF!)</f>
        <v/>
      </c>
      <c r="E161" s="5" t="str">
        <f>IF(Tabla1[[#This Row],[Código_Actividad]]="","",'[4]Formulario PPGR1'!#REF!)</f>
        <v/>
      </c>
      <c r="F161" s="5" t="str">
        <f>IF(Tabla1[[#This Row],[Código_Actividad]]="","",'[4]Formulario PPGR1'!#REF!)</f>
        <v/>
      </c>
      <c r="G161" s="235"/>
      <c r="H161" s="236"/>
      <c r="I161" s="236"/>
      <c r="J161" s="235"/>
      <c r="K161" s="237"/>
      <c r="L161" s="238">
        <f>+Tabla1[[#This Row],[Precio Unitario]]*Tabla1[[#This Row],[Cantidad de Insumos]]</f>
        <v>0</v>
      </c>
      <c r="M161" s="239"/>
      <c r="N161" s="236"/>
    </row>
    <row r="162" spans="2:14" ht="12.75" x14ac:dyDescent="0.2">
      <c r="B162" s="5" t="str">
        <f>IF(Tabla1[[#This Row],[Código_Actividad]]="","",CONCATENATE(Tabla1[[#This Row],[POA]],".",Tabla1[[#This Row],[SRS]],".",Tabla1[[#This Row],[AREA]],".",Tabla1[[#This Row],[TIPO]]))</f>
        <v/>
      </c>
      <c r="C162" s="5" t="str">
        <f>IF(Tabla1[[#This Row],[Código_Actividad]]="","",'[4]Formulario PPGR1'!#REF!)</f>
        <v/>
      </c>
      <c r="D162" s="5" t="str">
        <f>IF(Tabla1[[#This Row],[Código_Actividad]]="","",'[4]Formulario PPGR1'!#REF!)</f>
        <v/>
      </c>
      <c r="E162" s="5" t="str">
        <f>IF(Tabla1[[#This Row],[Código_Actividad]]="","",'[4]Formulario PPGR1'!#REF!)</f>
        <v/>
      </c>
      <c r="F162" s="5" t="str">
        <f>IF(Tabla1[[#This Row],[Código_Actividad]]="","",'[4]Formulario PPGR1'!#REF!)</f>
        <v/>
      </c>
      <c r="G162" s="235"/>
      <c r="H162" s="236"/>
      <c r="I162" s="236"/>
      <c r="J162" s="235"/>
      <c r="K162" s="237"/>
      <c r="L162" s="238">
        <f>+Tabla1[[#This Row],[Precio Unitario]]*Tabla1[[#This Row],[Cantidad de Insumos]]</f>
        <v>0</v>
      </c>
      <c r="M162" s="239"/>
      <c r="N162" s="236"/>
    </row>
    <row r="163" spans="2:14" ht="12.75" x14ac:dyDescent="0.2">
      <c r="B163" s="5" t="str">
        <f>IF(Tabla1[[#This Row],[Código_Actividad]]="","",CONCATENATE(Tabla1[[#This Row],[POA]],".",Tabla1[[#This Row],[SRS]],".",Tabla1[[#This Row],[AREA]],".",Tabla1[[#This Row],[TIPO]]))</f>
        <v/>
      </c>
      <c r="C163" s="5" t="str">
        <f>IF(Tabla1[[#This Row],[Código_Actividad]]="","",'[4]Formulario PPGR1'!#REF!)</f>
        <v/>
      </c>
      <c r="D163" s="5" t="str">
        <f>IF(Tabla1[[#This Row],[Código_Actividad]]="","",'[4]Formulario PPGR1'!#REF!)</f>
        <v/>
      </c>
      <c r="E163" s="5" t="str">
        <f>IF(Tabla1[[#This Row],[Código_Actividad]]="","",'[4]Formulario PPGR1'!#REF!)</f>
        <v/>
      </c>
      <c r="F163" s="5" t="str">
        <f>IF(Tabla1[[#This Row],[Código_Actividad]]="","",'[4]Formulario PPGR1'!#REF!)</f>
        <v/>
      </c>
      <c r="G163" s="235"/>
      <c r="H163" s="236"/>
      <c r="I163" s="236"/>
      <c r="J163" s="235"/>
      <c r="K163" s="237"/>
      <c r="L163" s="238">
        <f>+Tabla1[[#This Row],[Precio Unitario]]*Tabla1[[#This Row],[Cantidad de Insumos]]</f>
        <v>0</v>
      </c>
      <c r="M163" s="239"/>
      <c r="N163" s="236"/>
    </row>
    <row r="164" spans="2:14" ht="12.75" x14ac:dyDescent="0.2">
      <c r="B164" s="5" t="str">
        <f>IF(Tabla1[[#This Row],[Código_Actividad]]="","",CONCATENATE(Tabla1[[#This Row],[POA]],".",Tabla1[[#This Row],[SRS]],".",Tabla1[[#This Row],[AREA]],".",Tabla1[[#This Row],[TIPO]]))</f>
        <v/>
      </c>
      <c r="C164" s="5" t="str">
        <f>IF(Tabla1[[#This Row],[Código_Actividad]]="","",'[4]Formulario PPGR1'!#REF!)</f>
        <v/>
      </c>
      <c r="D164" s="5" t="str">
        <f>IF(Tabla1[[#This Row],[Código_Actividad]]="","",'[4]Formulario PPGR1'!#REF!)</f>
        <v/>
      </c>
      <c r="E164" s="5" t="str">
        <f>IF(Tabla1[[#This Row],[Código_Actividad]]="","",'[4]Formulario PPGR1'!#REF!)</f>
        <v/>
      </c>
      <c r="F164" s="5" t="str">
        <f>IF(Tabla1[[#This Row],[Código_Actividad]]="","",'[4]Formulario PPGR1'!#REF!)</f>
        <v/>
      </c>
      <c r="G164" s="235"/>
      <c r="H164" s="236"/>
      <c r="I164" s="236"/>
      <c r="J164" s="235"/>
      <c r="K164" s="237"/>
      <c r="L164" s="238">
        <f>+Tabla1[[#This Row],[Precio Unitario]]*Tabla1[[#This Row],[Cantidad de Insumos]]</f>
        <v>0</v>
      </c>
      <c r="M164" s="239"/>
      <c r="N164" s="236"/>
    </row>
    <row r="165" spans="2:14" ht="12.75" x14ac:dyDescent="0.2">
      <c r="B165" s="5" t="str">
        <f>IF(Tabla1[[#This Row],[Código_Actividad]]="","",CONCATENATE(Tabla1[[#This Row],[POA]],".",Tabla1[[#This Row],[SRS]],".",Tabla1[[#This Row],[AREA]],".",Tabla1[[#This Row],[TIPO]]))</f>
        <v/>
      </c>
      <c r="C165" s="5" t="str">
        <f>IF(Tabla1[[#This Row],[Código_Actividad]]="","",'[4]Formulario PPGR1'!#REF!)</f>
        <v/>
      </c>
      <c r="D165" s="5" t="str">
        <f>IF(Tabla1[[#This Row],[Código_Actividad]]="","",'[4]Formulario PPGR1'!#REF!)</f>
        <v/>
      </c>
      <c r="E165" s="5" t="str">
        <f>IF(Tabla1[[#This Row],[Código_Actividad]]="","",'[4]Formulario PPGR1'!#REF!)</f>
        <v/>
      </c>
      <c r="F165" s="5" t="str">
        <f>IF(Tabla1[[#This Row],[Código_Actividad]]="","",'[4]Formulario PPGR1'!#REF!)</f>
        <v/>
      </c>
      <c r="G165" s="235"/>
      <c r="H165" s="236"/>
      <c r="I165" s="236"/>
      <c r="J165" s="235"/>
      <c r="K165" s="237"/>
      <c r="L165" s="238">
        <f>+Tabla1[[#This Row],[Precio Unitario]]*Tabla1[[#This Row],[Cantidad de Insumos]]</f>
        <v>0</v>
      </c>
      <c r="M165" s="239"/>
      <c r="N165" s="236"/>
    </row>
    <row r="166" spans="2:14" ht="12.75" x14ac:dyDescent="0.2">
      <c r="B166" s="5" t="str">
        <f>IF(Tabla1[[#This Row],[Código_Actividad]]="","",CONCATENATE(Tabla1[[#This Row],[POA]],".",Tabla1[[#This Row],[SRS]],".",Tabla1[[#This Row],[AREA]],".",Tabla1[[#This Row],[TIPO]]))</f>
        <v/>
      </c>
      <c r="C166" s="5" t="str">
        <f>IF(Tabla1[[#This Row],[Código_Actividad]]="","",'[4]Formulario PPGR1'!#REF!)</f>
        <v/>
      </c>
      <c r="D166" s="5" t="str">
        <f>IF(Tabla1[[#This Row],[Código_Actividad]]="","",'[4]Formulario PPGR1'!#REF!)</f>
        <v/>
      </c>
      <c r="E166" s="5" t="str">
        <f>IF(Tabla1[[#This Row],[Código_Actividad]]="","",'[4]Formulario PPGR1'!#REF!)</f>
        <v/>
      </c>
      <c r="F166" s="5" t="str">
        <f>IF(Tabla1[[#This Row],[Código_Actividad]]="","",'[4]Formulario PPGR1'!#REF!)</f>
        <v/>
      </c>
      <c r="G166" s="235"/>
      <c r="H166" s="236"/>
      <c r="I166" s="236"/>
      <c r="J166" s="235"/>
      <c r="K166" s="237"/>
      <c r="L166" s="238">
        <f>+Tabla1[[#This Row],[Precio Unitario]]*Tabla1[[#This Row],[Cantidad de Insumos]]</f>
        <v>0</v>
      </c>
      <c r="M166" s="239"/>
      <c r="N166" s="236"/>
    </row>
    <row r="167" spans="2:14" ht="12.75" x14ac:dyDescent="0.2">
      <c r="B167" s="5" t="str">
        <f>IF(Tabla1[[#This Row],[Código_Actividad]]="","",CONCATENATE(Tabla1[[#This Row],[POA]],".",Tabla1[[#This Row],[SRS]],".",Tabla1[[#This Row],[AREA]],".",Tabla1[[#This Row],[TIPO]]))</f>
        <v/>
      </c>
      <c r="C167" s="5" t="str">
        <f>IF(Tabla1[[#This Row],[Código_Actividad]]="","",'[4]Formulario PPGR1'!#REF!)</f>
        <v/>
      </c>
      <c r="D167" s="5" t="str">
        <f>IF(Tabla1[[#This Row],[Código_Actividad]]="","",'[4]Formulario PPGR1'!#REF!)</f>
        <v/>
      </c>
      <c r="E167" s="5" t="str">
        <f>IF(Tabla1[[#This Row],[Código_Actividad]]="","",'[4]Formulario PPGR1'!#REF!)</f>
        <v/>
      </c>
      <c r="F167" s="5" t="str">
        <f>IF(Tabla1[[#This Row],[Código_Actividad]]="","",'[4]Formulario PPGR1'!#REF!)</f>
        <v/>
      </c>
      <c r="G167" s="235"/>
      <c r="H167" s="236"/>
      <c r="I167" s="236"/>
      <c r="J167" s="235"/>
      <c r="K167" s="237"/>
      <c r="L167" s="238">
        <f>+Tabla1[[#This Row],[Precio Unitario]]*Tabla1[[#This Row],[Cantidad de Insumos]]</f>
        <v>0</v>
      </c>
      <c r="M167" s="239"/>
      <c r="N167" s="236"/>
    </row>
    <row r="168" spans="2:14" ht="12.75" x14ac:dyDescent="0.2">
      <c r="B168" s="5" t="str">
        <f>IF(Tabla1[[#This Row],[Código_Actividad]]="","",CONCATENATE(Tabla1[[#This Row],[POA]],".",Tabla1[[#This Row],[SRS]],".",Tabla1[[#This Row],[AREA]],".",Tabla1[[#This Row],[TIPO]]))</f>
        <v/>
      </c>
      <c r="C168" s="5" t="str">
        <f>IF(Tabla1[[#This Row],[Código_Actividad]]="","",'[4]Formulario PPGR1'!#REF!)</f>
        <v/>
      </c>
      <c r="D168" s="5" t="str">
        <f>IF(Tabla1[[#This Row],[Código_Actividad]]="","",'[4]Formulario PPGR1'!#REF!)</f>
        <v/>
      </c>
      <c r="E168" s="5" t="str">
        <f>IF(Tabla1[[#This Row],[Código_Actividad]]="","",'[4]Formulario PPGR1'!#REF!)</f>
        <v/>
      </c>
      <c r="F168" s="5" t="str">
        <f>IF(Tabla1[[#This Row],[Código_Actividad]]="","",'[4]Formulario PPGR1'!#REF!)</f>
        <v/>
      </c>
      <c r="G168" s="235"/>
      <c r="H168" s="236"/>
      <c r="I168" s="236"/>
      <c r="J168" s="235"/>
      <c r="K168" s="237"/>
      <c r="L168" s="238">
        <f>+Tabla1[[#This Row],[Precio Unitario]]*Tabla1[[#This Row],[Cantidad de Insumos]]</f>
        <v>0</v>
      </c>
      <c r="M168" s="239"/>
      <c r="N168" s="236"/>
    </row>
    <row r="169" spans="2:14" ht="12.75" x14ac:dyDescent="0.2">
      <c r="B169" s="5" t="str">
        <f>IF(Tabla1[[#This Row],[Código_Actividad]]="","",CONCATENATE(Tabla1[[#This Row],[POA]],".",Tabla1[[#This Row],[SRS]],".",Tabla1[[#This Row],[AREA]],".",Tabla1[[#This Row],[TIPO]]))</f>
        <v/>
      </c>
      <c r="C169" s="5" t="str">
        <f>IF(Tabla1[[#This Row],[Código_Actividad]]="","",'[4]Formulario PPGR1'!#REF!)</f>
        <v/>
      </c>
      <c r="D169" s="5" t="str">
        <f>IF(Tabla1[[#This Row],[Código_Actividad]]="","",'[4]Formulario PPGR1'!#REF!)</f>
        <v/>
      </c>
      <c r="E169" s="5" t="str">
        <f>IF(Tabla1[[#This Row],[Código_Actividad]]="","",'[4]Formulario PPGR1'!#REF!)</f>
        <v/>
      </c>
      <c r="F169" s="5" t="str">
        <f>IF(Tabla1[[#This Row],[Código_Actividad]]="","",'[4]Formulario PPGR1'!#REF!)</f>
        <v/>
      </c>
      <c r="G169" s="235"/>
      <c r="H169" s="236"/>
      <c r="I169" s="236"/>
      <c r="J169" s="235"/>
      <c r="K169" s="237"/>
      <c r="L169" s="238">
        <f>+Tabla1[[#This Row],[Precio Unitario]]*Tabla1[[#This Row],[Cantidad de Insumos]]</f>
        <v>0</v>
      </c>
      <c r="M169" s="239"/>
      <c r="N169" s="236"/>
    </row>
    <row r="170" spans="2:14" ht="12.75" x14ac:dyDescent="0.2">
      <c r="B170" s="5" t="str">
        <f>IF(Tabla1[[#This Row],[Código_Actividad]]="","",CONCATENATE(Tabla1[[#This Row],[POA]],".",Tabla1[[#This Row],[SRS]],".",Tabla1[[#This Row],[AREA]],".",Tabla1[[#This Row],[TIPO]]))</f>
        <v/>
      </c>
      <c r="C170" s="5" t="str">
        <f>IF(Tabla1[[#This Row],[Código_Actividad]]="","",'[4]Formulario PPGR1'!#REF!)</f>
        <v/>
      </c>
      <c r="D170" s="5" t="str">
        <f>IF(Tabla1[[#This Row],[Código_Actividad]]="","",'[4]Formulario PPGR1'!#REF!)</f>
        <v/>
      </c>
      <c r="E170" s="5" t="str">
        <f>IF(Tabla1[[#This Row],[Código_Actividad]]="","",'[4]Formulario PPGR1'!#REF!)</f>
        <v/>
      </c>
      <c r="F170" s="5" t="str">
        <f>IF(Tabla1[[#This Row],[Código_Actividad]]="","",'[4]Formulario PPGR1'!#REF!)</f>
        <v/>
      </c>
      <c r="G170" s="235"/>
      <c r="H170" s="236"/>
      <c r="I170" s="236"/>
      <c r="J170" s="235"/>
      <c r="K170" s="237"/>
      <c r="L170" s="238">
        <f>+Tabla1[[#This Row],[Precio Unitario]]*Tabla1[[#This Row],[Cantidad de Insumos]]</f>
        <v>0</v>
      </c>
      <c r="M170" s="239"/>
      <c r="N170" s="236"/>
    </row>
    <row r="171" spans="2:14" ht="12.75" x14ac:dyDescent="0.2">
      <c r="B171" s="5" t="str">
        <f>IF(Tabla1[[#This Row],[Código_Actividad]]="","",CONCATENATE(Tabla1[[#This Row],[POA]],".",Tabla1[[#This Row],[SRS]],".",Tabla1[[#This Row],[AREA]],".",Tabla1[[#This Row],[TIPO]]))</f>
        <v/>
      </c>
      <c r="C171" s="5" t="str">
        <f>IF(Tabla1[[#This Row],[Código_Actividad]]="","",'[4]Formulario PPGR1'!#REF!)</f>
        <v/>
      </c>
      <c r="D171" s="5" t="str">
        <f>IF(Tabla1[[#This Row],[Código_Actividad]]="","",'[4]Formulario PPGR1'!#REF!)</f>
        <v/>
      </c>
      <c r="E171" s="5" t="str">
        <f>IF(Tabla1[[#This Row],[Código_Actividad]]="","",'[4]Formulario PPGR1'!#REF!)</f>
        <v/>
      </c>
      <c r="F171" s="5" t="str">
        <f>IF(Tabla1[[#This Row],[Código_Actividad]]="","",'[4]Formulario PPGR1'!#REF!)</f>
        <v/>
      </c>
      <c r="G171" s="235"/>
      <c r="H171" s="236"/>
      <c r="I171" s="236"/>
      <c r="J171" s="235"/>
      <c r="K171" s="237"/>
      <c r="L171" s="238">
        <f>+Tabla1[[#This Row],[Precio Unitario]]*Tabla1[[#This Row],[Cantidad de Insumos]]</f>
        <v>0</v>
      </c>
      <c r="M171" s="239"/>
      <c r="N171" s="236"/>
    </row>
    <row r="172" spans="2:14" ht="12.75" x14ac:dyDescent="0.2">
      <c r="B172" s="5" t="str">
        <f>IF(Tabla1[[#This Row],[Código_Actividad]]="","",CONCATENATE(Tabla1[[#This Row],[POA]],".",Tabla1[[#This Row],[SRS]],".",Tabla1[[#This Row],[AREA]],".",Tabla1[[#This Row],[TIPO]]))</f>
        <v/>
      </c>
      <c r="C172" s="5" t="str">
        <f>IF(Tabla1[[#This Row],[Código_Actividad]]="","",'[4]Formulario PPGR1'!#REF!)</f>
        <v/>
      </c>
      <c r="D172" s="5" t="str">
        <f>IF(Tabla1[[#This Row],[Código_Actividad]]="","",'[4]Formulario PPGR1'!#REF!)</f>
        <v/>
      </c>
      <c r="E172" s="5" t="str">
        <f>IF(Tabla1[[#This Row],[Código_Actividad]]="","",'[4]Formulario PPGR1'!#REF!)</f>
        <v/>
      </c>
      <c r="F172" s="5" t="str">
        <f>IF(Tabla1[[#This Row],[Código_Actividad]]="","",'[4]Formulario PPGR1'!#REF!)</f>
        <v/>
      </c>
      <c r="G172" s="235"/>
      <c r="H172" s="236"/>
      <c r="I172" s="236"/>
      <c r="J172" s="235"/>
      <c r="K172" s="237"/>
      <c r="L172" s="238">
        <f>+Tabla1[[#This Row],[Precio Unitario]]*Tabla1[[#This Row],[Cantidad de Insumos]]</f>
        <v>0</v>
      </c>
      <c r="M172" s="239"/>
      <c r="N172" s="236"/>
    </row>
    <row r="173" spans="2:14" ht="12.75" x14ac:dyDescent="0.2">
      <c r="B173" s="5" t="str">
        <f>IF(Tabla1[[#This Row],[Código_Actividad]]="","",CONCATENATE(Tabla1[[#This Row],[POA]],".",Tabla1[[#This Row],[SRS]],".",Tabla1[[#This Row],[AREA]],".",Tabla1[[#This Row],[TIPO]]))</f>
        <v/>
      </c>
      <c r="C173" s="5" t="str">
        <f>IF(Tabla1[[#This Row],[Código_Actividad]]="","",'[4]Formulario PPGR1'!#REF!)</f>
        <v/>
      </c>
      <c r="D173" s="5" t="str">
        <f>IF(Tabla1[[#This Row],[Código_Actividad]]="","",'[4]Formulario PPGR1'!#REF!)</f>
        <v/>
      </c>
      <c r="E173" s="5" t="str">
        <f>IF(Tabla1[[#This Row],[Código_Actividad]]="","",'[4]Formulario PPGR1'!#REF!)</f>
        <v/>
      </c>
      <c r="F173" s="5" t="str">
        <f>IF(Tabla1[[#This Row],[Código_Actividad]]="","",'[4]Formulario PPGR1'!#REF!)</f>
        <v/>
      </c>
      <c r="G173" s="235"/>
      <c r="H173" s="236"/>
      <c r="I173" s="236"/>
      <c r="J173" s="235"/>
      <c r="K173" s="237"/>
      <c r="L173" s="238">
        <f>+Tabla1[[#This Row],[Precio Unitario]]*Tabla1[[#This Row],[Cantidad de Insumos]]</f>
        <v>0</v>
      </c>
      <c r="M173" s="239"/>
      <c r="N173" s="236"/>
    </row>
    <row r="174" spans="2:14" ht="12.75" x14ac:dyDescent="0.2">
      <c r="B174" s="5" t="str">
        <f>IF(Tabla1[[#This Row],[Código_Actividad]]="","",CONCATENATE(Tabla1[[#This Row],[POA]],".",Tabla1[[#This Row],[SRS]],".",Tabla1[[#This Row],[AREA]],".",Tabla1[[#This Row],[TIPO]]))</f>
        <v/>
      </c>
      <c r="C174" s="5" t="str">
        <f>IF(Tabla1[[#This Row],[Código_Actividad]]="","",'[4]Formulario PPGR1'!#REF!)</f>
        <v/>
      </c>
      <c r="D174" s="5" t="str">
        <f>IF(Tabla1[[#This Row],[Código_Actividad]]="","",'[4]Formulario PPGR1'!#REF!)</f>
        <v/>
      </c>
      <c r="E174" s="5" t="str">
        <f>IF(Tabla1[[#This Row],[Código_Actividad]]="","",'[4]Formulario PPGR1'!#REF!)</f>
        <v/>
      </c>
      <c r="F174" s="5" t="str">
        <f>IF(Tabla1[[#This Row],[Código_Actividad]]="","",'[4]Formulario PPGR1'!#REF!)</f>
        <v/>
      </c>
      <c r="G174" s="235"/>
      <c r="H174" s="236"/>
      <c r="I174" s="236"/>
      <c r="J174" s="235"/>
      <c r="K174" s="237"/>
      <c r="L174" s="238">
        <f>+Tabla1[[#This Row],[Precio Unitario]]*Tabla1[[#This Row],[Cantidad de Insumos]]</f>
        <v>0</v>
      </c>
      <c r="M174" s="239"/>
      <c r="N174" s="236"/>
    </row>
    <row r="175" spans="2:14" ht="12.75" x14ac:dyDescent="0.2">
      <c r="B175" s="5" t="str">
        <f>IF(Tabla1[[#This Row],[Código_Actividad]]="","",CONCATENATE(Tabla1[[#This Row],[POA]],".",Tabla1[[#This Row],[SRS]],".",Tabla1[[#This Row],[AREA]],".",Tabla1[[#This Row],[TIPO]]))</f>
        <v/>
      </c>
      <c r="C175" s="5" t="str">
        <f>IF(Tabla1[[#This Row],[Código_Actividad]]="","",'[4]Formulario PPGR1'!#REF!)</f>
        <v/>
      </c>
      <c r="D175" s="5" t="str">
        <f>IF(Tabla1[[#This Row],[Código_Actividad]]="","",'[4]Formulario PPGR1'!#REF!)</f>
        <v/>
      </c>
      <c r="E175" s="5" t="str">
        <f>IF(Tabla1[[#This Row],[Código_Actividad]]="","",'[4]Formulario PPGR1'!#REF!)</f>
        <v/>
      </c>
      <c r="F175" s="5" t="str">
        <f>IF(Tabla1[[#This Row],[Código_Actividad]]="","",'[4]Formulario PPGR1'!#REF!)</f>
        <v/>
      </c>
      <c r="G175" s="235"/>
      <c r="H175" s="236"/>
      <c r="I175" s="236"/>
      <c r="J175" s="235"/>
      <c r="K175" s="237"/>
      <c r="L175" s="238">
        <f>+Tabla1[[#This Row],[Precio Unitario]]*Tabla1[[#This Row],[Cantidad de Insumos]]</f>
        <v>0</v>
      </c>
      <c r="M175" s="239"/>
      <c r="N175" s="236"/>
    </row>
    <row r="176" spans="2:14" ht="12.75" x14ac:dyDescent="0.2">
      <c r="B176" s="5" t="str">
        <f>IF(Tabla1[[#This Row],[Código_Actividad]]="","",CONCATENATE(Tabla1[[#This Row],[POA]],".",Tabla1[[#This Row],[SRS]],".",Tabla1[[#This Row],[AREA]],".",Tabla1[[#This Row],[TIPO]]))</f>
        <v/>
      </c>
      <c r="C176" s="5" t="str">
        <f>IF(Tabla1[[#This Row],[Código_Actividad]]="","",'[4]Formulario PPGR1'!#REF!)</f>
        <v/>
      </c>
      <c r="D176" s="5" t="str">
        <f>IF(Tabla1[[#This Row],[Código_Actividad]]="","",'[4]Formulario PPGR1'!#REF!)</f>
        <v/>
      </c>
      <c r="E176" s="5" t="str">
        <f>IF(Tabla1[[#This Row],[Código_Actividad]]="","",'[4]Formulario PPGR1'!#REF!)</f>
        <v/>
      </c>
      <c r="F176" s="5" t="str">
        <f>IF(Tabla1[[#This Row],[Código_Actividad]]="","",'[4]Formulario PPGR1'!#REF!)</f>
        <v/>
      </c>
      <c r="G176" s="235"/>
      <c r="H176" s="236"/>
      <c r="I176" s="236"/>
      <c r="J176" s="235"/>
      <c r="K176" s="237"/>
      <c r="L176" s="238">
        <f>+Tabla1[[#This Row],[Precio Unitario]]*Tabla1[[#This Row],[Cantidad de Insumos]]</f>
        <v>0</v>
      </c>
      <c r="M176" s="239"/>
      <c r="N176" s="236"/>
    </row>
    <row r="177" spans="2:14" ht="12.75" x14ac:dyDescent="0.2">
      <c r="B177" s="5" t="str">
        <f>IF(Tabla1[[#This Row],[Código_Actividad]]="","",CONCATENATE(Tabla1[[#This Row],[POA]],".",Tabla1[[#This Row],[SRS]],".",Tabla1[[#This Row],[AREA]],".",Tabla1[[#This Row],[TIPO]]))</f>
        <v/>
      </c>
      <c r="C177" s="5" t="str">
        <f>IF(Tabla1[[#This Row],[Código_Actividad]]="","",'[4]Formulario PPGR1'!#REF!)</f>
        <v/>
      </c>
      <c r="D177" s="5" t="str">
        <f>IF(Tabla1[[#This Row],[Código_Actividad]]="","",'[4]Formulario PPGR1'!#REF!)</f>
        <v/>
      </c>
      <c r="E177" s="5" t="str">
        <f>IF(Tabla1[[#This Row],[Código_Actividad]]="","",'[4]Formulario PPGR1'!#REF!)</f>
        <v/>
      </c>
      <c r="F177" s="5" t="str">
        <f>IF(Tabla1[[#This Row],[Código_Actividad]]="","",'[4]Formulario PPGR1'!#REF!)</f>
        <v/>
      </c>
      <c r="G177" s="235"/>
      <c r="H177" s="236"/>
      <c r="I177" s="236"/>
      <c r="J177" s="235"/>
      <c r="K177" s="237"/>
      <c r="L177" s="238">
        <f>+Tabla1[[#This Row],[Precio Unitario]]*Tabla1[[#This Row],[Cantidad de Insumos]]</f>
        <v>0</v>
      </c>
      <c r="M177" s="239"/>
      <c r="N177" s="236"/>
    </row>
    <row r="178" spans="2:14" ht="12.75" x14ac:dyDescent="0.2">
      <c r="B178" s="5" t="str">
        <f>IF(Tabla1[[#This Row],[Código_Actividad]]="","",CONCATENATE(Tabla1[[#This Row],[POA]],".",Tabla1[[#This Row],[SRS]],".",Tabla1[[#This Row],[AREA]],".",Tabla1[[#This Row],[TIPO]]))</f>
        <v/>
      </c>
      <c r="C178" s="5" t="str">
        <f>IF(Tabla1[[#This Row],[Código_Actividad]]="","",'[4]Formulario PPGR1'!#REF!)</f>
        <v/>
      </c>
      <c r="D178" s="5" t="str">
        <f>IF(Tabla1[[#This Row],[Código_Actividad]]="","",'[4]Formulario PPGR1'!#REF!)</f>
        <v/>
      </c>
      <c r="E178" s="5" t="str">
        <f>IF(Tabla1[[#This Row],[Código_Actividad]]="","",'[4]Formulario PPGR1'!#REF!)</f>
        <v/>
      </c>
      <c r="F178" s="5" t="str">
        <f>IF(Tabla1[[#This Row],[Código_Actividad]]="","",'[4]Formulario PPGR1'!#REF!)</f>
        <v/>
      </c>
      <c r="G178" s="235"/>
      <c r="H178" s="236"/>
      <c r="I178" s="236"/>
      <c r="J178" s="235"/>
      <c r="K178" s="237"/>
      <c r="L178" s="238">
        <f>+Tabla1[[#This Row],[Precio Unitario]]*Tabla1[[#This Row],[Cantidad de Insumos]]</f>
        <v>0</v>
      </c>
      <c r="M178" s="239"/>
      <c r="N178" s="236"/>
    </row>
    <row r="179" spans="2:14" ht="12.75" x14ac:dyDescent="0.2">
      <c r="B179" s="5" t="str">
        <f>IF(Tabla1[[#This Row],[Código_Actividad]]="","",CONCATENATE(Tabla1[[#This Row],[POA]],".",Tabla1[[#This Row],[SRS]],".",Tabla1[[#This Row],[AREA]],".",Tabla1[[#This Row],[TIPO]]))</f>
        <v/>
      </c>
      <c r="C179" s="5" t="str">
        <f>IF(Tabla1[[#This Row],[Código_Actividad]]="","",'[4]Formulario PPGR1'!#REF!)</f>
        <v/>
      </c>
      <c r="D179" s="5" t="str">
        <f>IF(Tabla1[[#This Row],[Código_Actividad]]="","",'[4]Formulario PPGR1'!#REF!)</f>
        <v/>
      </c>
      <c r="E179" s="5" t="str">
        <f>IF(Tabla1[[#This Row],[Código_Actividad]]="","",'[4]Formulario PPGR1'!#REF!)</f>
        <v/>
      </c>
      <c r="F179" s="5" t="str">
        <f>IF(Tabla1[[#This Row],[Código_Actividad]]="","",'[4]Formulario PPGR1'!#REF!)</f>
        <v/>
      </c>
      <c r="G179" s="235"/>
      <c r="H179" s="236"/>
      <c r="I179" s="236"/>
      <c r="J179" s="235"/>
      <c r="K179" s="237"/>
      <c r="L179" s="238">
        <f>+Tabla1[[#This Row],[Precio Unitario]]*Tabla1[[#This Row],[Cantidad de Insumos]]</f>
        <v>0</v>
      </c>
      <c r="M179" s="239"/>
      <c r="N179" s="236"/>
    </row>
    <row r="180" spans="2:14" ht="12.75" x14ac:dyDescent="0.2">
      <c r="B180" s="5" t="str">
        <f>IF(Tabla1[[#This Row],[Código_Actividad]]="","",CONCATENATE(Tabla1[[#This Row],[POA]],".",Tabla1[[#This Row],[SRS]],".",Tabla1[[#This Row],[AREA]],".",Tabla1[[#This Row],[TIPO]]))</f>
        <v/>
      </c>
      <c r="C180" s="5" t="str">
        <f>IF(Tabla1[[#This Row],[Código_Actividad]]="","",'[4]Formulario PPGR1'!#REF!)</f>
        <v/>
      </c>
      <c r="D180" s="5" t="str">
        <f>IF(Tabla1[[#This Row],[Código_Actividad]]="","",'[4]Formulario PPGR1'!#REF!)</f>
        <v/>
      </c>
      <c r="E180" s="5" t="str">
        <f>IF(Tabla1[[#This Row],[Código_Actividad]]="","",'[4]Formulario PPGR1'!#REF!)</f>
        <v/>
      </c>
      <c r="F180" s="5" t="str">
        <f>IF(Tabla1[[#This Row],[Código_Actividad]]="","",'[4]Formulario PPGR1'!#REF!)</f>
        <v/>
      </c>
      <c r="G180" s="235"/>
      <c r="H180" s="236"/>
      <c r="I180" s="236"/>
      <c r="J180" s="235"/>
      <c r="K180" s="237"/>
      <c r="L180" s="238">
        <f>+Tabla1[[#This Row],[Precio Unitario]]*Tabla1[[#This Row],[Cantidad de Insumos]]</f>
        <v>0</v>
      </c>
      <c r="M180" s="239"/>
      <c r="N180" s="236"/>
    </row>
    <row r="181" spans="2:14" ht="12.75" x14ac:dyDescent="0.2">
      <c r="B181" s="5" t="str">
        <f>IF(Tabla1[[#This Row],[Código_Actividad]]="","",CONCATENATE(Tabla1[[#This Row],[POA]],".",Tabla1[[#This Row],[SRS]],".",Tabla1[[#This Row],[AREA]],".",Tabla1[[#This Row],[TIPO]]))</f>
        <v/>
      </c>
      <c r="C181" s="5" t="str">
        <f>IF(Tabla1[[#This Row],[Código_Actividad]]="","",'[4]Formulario PPGR1'!#REF!)</f>
        <v/>
      </c>
      <c r="D181" s="5" t="str">
        <f>IF(Tabla1[[#This Row],[Código_Actividad]]="","",'[4]Formulario PPGR1'!#REF!)</f>
        <v/>
      </c>
      <c r="E181" s="5" t="str">
        <f>IF(Tabla1[[#This Row],[Código_Actividad]]="","",'[4]Formulario PPGR1'!#REF!)</f>
        <v/>
      </c>
      <c r="F181" s="5" t="str">
        <f>IF(Tabla1[[#This Row],[Código_Actividad]]="","",'[4]Formulario PPGR1'!#REF!)</f>
        <v/>
      </c>
      <c r="G181" s="235"/>
      <c r="H181" s="236"/>
      <c r="I181" s="236"/>
      <c r="J181" s="235"/>
      <c r="K181" s="237"/>
      <c r="L181" s="238">
        <f>+Tabla1[[#This Row],[Precio Unitario]]*Tabla1[[#This Row],[Cantidad de Insumos]]</f>
        <v>0</v>
      </c>
      <c r="M181" s="239"/>
      <c r="N181" s="236"/>
    </row>
    <row r="182" spans="2:14" ht="12.75" x14ac:dyDescent="0.2">
      <c r="B182" s="5" t="str">
        <f>IF(Tabla1[[#This Row],[Código_Actividad]]="","",CONCATENATE(Tabla1[[#This Row],[POA]],".",Tabla1[[#This Row],[SRS]],".",Tabla1[[#This Row],[AREA]],".",Tabla1[[#This Row],[TIPO]]))</f>
        <v/>
      </c>
      <c r="C182" s="5" t="str">
        <f>IF(Tabla1[[#This Row],[Código_Actividad]]="","",'[4]Formulario PPGR1'!#REF!)</f>
        <v/>
      </c>
      <c r="D182" s="5" t="str">
        <f>IF(Tabla1[[#This Row],[Código_Actividad]]="","",'[4]Formulario PPGR1'!#REF!)</f>
        <v/>
      </c>
      <c r="E182" s="5" t="str">
        <f>IF(Tabla1[[#This Row],[Código_Actividad]]="","",'[4]Formulario PPGR1'!#REF!)</f>
        <v/>
      </c>
      <c r="F182" s="5" t="str">
        <f>IF(Tabla1[[#This Row],[Código_Actividad]]="","",'[4]Formulario PPGR1'!#REF!)</f>
        <v/>
      </c>
      <c r="G182" s="235"/>
      <c r="H182" s="236"/>
      <c r="I182" s="236"/>
      <c r="J182" s="235"/>
      <c r="K182" s="237"/>
      <c r="L182" s="238">
        <f>+Tabla1[[#This Row],[Precio Unitario]]*Tabla1[[#This Row],[Cantidad de Insumos]]</f>
        <v>0</v>
      </c>
      <c r="M182" s="239"/>
      <c r="N182" s="236"/>
    </row>
    <row r="183" spans="2:14" ht="12.75" x14ac:dyDescent="0.2">
      <c r="B183" s="5" t="str">
        <f>IF(Tabla1[[#This Row],[Código_Actividad]]="","",CONCATENATE(Tabla1[[#This Row],[POA]],".",Tabla1[[#This Row],[SRS]],".",Tabla1[[#This Row],[AREA]],".",Tabla1[[#This Row],[TIPO]]))</f>
        <v/>
      </c>
      <c r="C183" s="5" t="str">
        <f>IF(Tabla1[[#This Row],[Código_Actividad]]="","",'[4]Formulario PPGR1'!#REF!)</f>
        <v/>
      </c>
      <c r="D183" s="5" t="str">
        <f>IF(Tabla1[[#This Row],[Código_Actividad]]="","",'[4]Formulario PPGR1'!#REF!)</f>
        <v/>
      </c>
      <c r="E183" s="5" t="str">
        <f>IF(Tabla1[[#This Row],[Código_Actividad]]="","",'[4]Formulario PPGR1'!#REF!)</f>
        <v/>
      </c>
      <c r="F183" s="5" t="str">
        <f>IF(Tabla1[[#This Row],[Código_Actividad]]="","",'[4]Formulario PPGR1'!#REF!)</f>
        <v/>
      </c>
      <c r="G183" s="235"/>
      <c r="H183" s="236"/>
      <c r="I183" s="236"/>
      <c r="J183" s="235"/>
      <c r="K183" s="237"/>
      <c r="L183" s="238">
        <f>+Tabla1[[#This Row],[Precio Unitario]]*Tabla1[[#This Row],[Cantidad de Insumos]]</f>
        <v>0</v>
      </c>
      <c r="M183" s="239"/>
      <c r="N183" s="236"/>
    </row>
    <row r="184" spans="2:14" ht="12.75" x14ac:dyDescent="0.2">
      <c r="B184" s="5" t="str">
        <f>IF(Tabla1[[#This Row],[Código_Actividad]]="","",CONCATENATE(Tabla1[[#This Row],[POA]],".",Tabla1[[#This Row],[SRS]],".",Tabla1[[#This Row],[AREA]],".",Tabla1[[#This Row],[TIPO]]))</f>
        <v/>
      </c>
      <c r="C184" s="5" t="str">
        <f>IF(Tabla1[[#This Row],[Código_Actividad]]="","",'[4]Formulario PPGR1'!#REF!)</f>
        <v/>
      </c>
      <c r="D184" s="5" t="str">
        <f>IF(Tabla1[[#This Row],[Código_Actividad]]="","",'[4]Formulario PPGR1'!#REF!)</f>
        <v/>
      </c>
      <c r="E184" s="5" t="str">
        <f>IF(Tabla1[[#This Row],[Código_Actividad]]="","",'[4]Formulario PPGR1'!#REF!)</f>
        <v/>
      </c>
      <c r="F184" s="5" t="str">
        <f>IF(Tabla1[[#This Row],[Código_Actividad]]="","",'[4]Formulario PPGR1'!#REF!)</f>
        <v/>
      </c>
      <c r="G184" s="235"/>
      <c r="H184" s="236"/>
      <c r="I184" s="236"/>
      <c r="J184" s="235"/>
      <c r="K184" s="237"/>
      <c r="L184" s="238">
        <f>+Tabla1[[#This Row],[Precio Unitario]]*Tabla1[[#This Row],[Cantidad de Insumos]]</f>
        <v>0</v>
      </c>
      <c r="M184" s="239"/>
      <c r="N184" s="236"/>
    </row>
    <row r="185" spans="2:14" ht="12.75" x14ac:dyDescent="0.2">
      <c r="B185" s="5" t="str">
        <f>IF(Tabla1[[#This Row],[Código_Actividad]]="","",CONCATENATE(Tabla1[[#This Row],[POA]],".",Tabla1[[#This Row],[SRS]],".",Tabla1[[#This Row],[AREA]],".",Tabla1[[#This Row],[TIPO]]))</f>
        <v/>
      </c>
      <c r="C185" s="5" t="str">
        <f>IF(Tabla1[[#This Row],[Código_Actividad]]="","",'[4]Formulario PPGR1'!#REF!)</f>
        <v/>
      </c>
      <c r="D185" s="5" t="str">
        <f>IF(Tabla1[[#This Row],[Código_Actividad]]="","",'[4]Formulario PPGR1'!#REF!)</f>
        <v/>
      </c>
      <c r="E185" s="5" t="str">
        <f>IF(Tabla1[[#This Row],[Código_Actividad]]="","",'[4]Formulario PPGR1'!#REF!)</f>
        <v/>
      </c>
      <c r="F185" s="5" t="str">
        <f>IF(Tabla1[[#This Row],[Código_Actividad]]="","",'[4]Formulario PPGR1'!#REF!)</f>
        <v/>
      </c>
      <c r="G185" s="235"/>
      <c r="H185" s="236"/>
      <c r="I185" s="236"/>
      <c r="J185" s="235"/>
      <c r="K185" s="237"/>
      <c r="L185" s="238">
        <f>+Tabla1[[#This Row],[Precio Unitario]]*Tabla1[[#This Row],[Cantidad de Insumos]]</f>
        <v>0</v>
      </c>
      <c r="M185" s="239"/>
      <c r="N185" s="236"/>
    </row>
    <row r="186" spans="2:14" ht="12.75" x14ac:dyDescent="0.2">
      <c r="B186" s="5" t="str">
        <f>IF(Tabla1[[#This Row],[Código_Actividad]]="","",CONCATENATE(Tabla1[[#This Row],[POA]],".",Tabla1[[#This Row],[SRS]],".",Tabla1[[#This Row],[AREA]],".",Tabla1[[#This Row],[TIPO]]))</f>
        <v/>
      </c>
      <c r="C186" s="5" t="str">
        <f>IF(Tabla1[[#This Row],[Código_Actividad]]="","",'[4]Formulario PPGR1'!#REF!)</f>
        <v/>
      </c>
      <c r="D186" s="5" t="str">
        <f>IF(Tabla1[[#This Row],[Código_Actividad]]="","",'[4]Formulario PPGR1'!#REF!)</f>
        <v/>
      </c>
      <c r="E186" s="5" t="str">
        <f>IF(Tabla1[[#This Row],[Código_Actividad]]="","",'[4]Formulario PPGR1'!#REF!)</f>
        <v/>
      </c>
      <c r="F186" s="5" t="str">
        <f>IF(Tabla1[[#This Row],[Código_Actividad]]="","",'[4]Formulario PPGR1'!#REF!)</f>
        <v/>
      </c>
      <c r="G186" s="235"/>
      <c r="H186" s="236"/>
      <c r="I186" s="236"/>
      <c r="J186" s="235"/>
      <c r="K186" s="237"/>
      <c r="L186" s="238">
        <f>+Tabla1[[#This Row],[Precio Unitario]]*Tabla1[[#This Row],[Cantidad de Insumos]]</f>
        <v>0</v>
      </c>
      <c r="M186" s="239"/>
      <c r="N186" s="236"/>
    </row>
    <row r="187" spans="2:14" ht="12.75" x14ac:dyDescent="0.2">
      <c r="B187" s="5" t="str">
        <f>IF(Tabla1[[#This Row],[Código_Actividad]]="","",CONCATENATE(Tabla1[[#This Row],[POA]],".",Tabla1[[#This Row],[SRS]],".",Tabla1[[#This Row],[AREA]],".",Tabla1[[#This Row],[TIPO]]))</f>
        <v/>
      </c>
      <c r="C187" s="5" t="str">
        <f>IF(Tabla1[[#This Row],[Código_Actividad]]="","",'[4]Formulario PPGR1'!#REF!)</f>
        <v/>
      </c>
      <c r="D187" s="5" t="str">
        <f>IF(Tabla1[[#This Row],[Código_Actividad]]="","",'[4]Formulario PPGR1'!#REF!)</f>
        <v/>
      </c>
      <c r="E187" s="5" t="str">
        <f>IF(Tabla1[[#This Row],[Código_Actividad]]="","",'[4]Formulario PPGR1'!#REF!)</f>
        <v/>
      </c>
      <c r="F187" s="5" t="str">
        <f>IF(Tabla1[[#This Row],[Código_Actividad]]="","",'[4]Formulario PPGR1'!#REF!)</f>
        <v/>
      </c>
      <c r="G187" s="235"/>
      <c r="H187" s="236"/>
      <c r="I187" s="236"/>
      <c r="J187" s="235"/>
      <c r="K187" s="237"/>
      <c r="L187" s="238">
        <f>+Tabla1[[#This Row],[Precio Unitario]]*Tabla1[[#This Row],[Cantidad de Insumos]]</f>
        <v>0</v>
      </c>
      <c r="M187" s="239"/>
      <c r="N187" s="236"/>
    </row>
    <row r="188" spans="2:14" ht="12.75" x14ac:dyDescent="0.2">
      <c r="B188" s="5" t="str">
        <f>IF(Tabla1[[#This Row],[Código_Actividad]]="","",CONCATENATE(Tabla1[[#This Row],[POA]],".",Tabla1[[#This Row],[SRS]],".",Tabla1[[#This Row],[AREA]],".",Tabla1[[#This Row],[TIPO]]))</f>
        <v/>
      </c>
      <c r="C188" s="5" t="str">
        <f>IF(Tabla1[[#This Row],[Código_Actividad]]="","",'[4]Formulario PPGR1'!#REF!)</f>
        <v/>
      </c>
      <c r="D188" s="5" t="str">
        <f>IF(Tabla1[[#This Row],[Código_Actividad]]="","",'[4]Formulario PPGR1'!#REF!)</f>
        <v/>
      </c>
      <c r="E188" s="5" t="str">
        <f>IF(Tabla1[[#This Row],[Código_Actividad]]="","",'[4]Formulario PPGR1'!#REF!)</f>
        <v/>
      </c>
      <c r="F188" s="5" t="str">
        <f>IF(Tabla1[[#This Row],[Código_Actividad]]="","",'[4]Formulario PPGR1'!#REF!)</f>
        <v/>
      </c>
      <c r="G188" s="235"/>
      <c r="H188" s="236"/>
      <c r="I188" s="236"/>
      <c r="J188" s="235"/>
      <c r="K188" s="237"/>
      <c r="L188" s="238">
        <f>+Tabla1[[#This Row],[Precio Unitario]]*Tabla1[[#This Row],[Cantidad de Insumos]]</f>
        <v>0</v>
      </c>
      <c r="M188" s="239"/>
      <c r="N188" s="236"/>
    </row>
    <row r="189" spans="2:14" ht="12.75" x14ac:dyDescent="0.2">
      <c r="B189" s="5" t="str">
        <f>IF(Tabla1[[#This Row],[Código_Actividad]]="","",CONCATENATE(Tabla1[[#This Row],[POA]],".",Tabla1[[#This Row],[SRS]],".",Tabla1[[#This Row],[AREA]],".",Tabla1[[#This Row],[TIPO]]))</f>
        <v/>
      </c>
      <c r="C189" s="5" t="str">
        <f>IF(Tabla1[[#This Row],[Código_Actividad]]="","",'[4]Formulario PPGR1'!#REF!)</f>
        <v/>
      </c>
      <c r="D189" s="5" t="str">
        <f>IF(Tabla1[[#This Row],[Código_Actividad]]="","",'[4]Formulario PPGR1'!#REF!)</f>
        <v/>
      </c>
      <c r="E189" s="5" t="str">
        <f>IF(Tabla1[[#This Row],[Código_Actividad]]="","",'[4]Formulario PPGR1'!#REF!)</f>
        <v/>
      </c>
      <c r="F189" s="5" t="str">
        <f>IF(Tabla1[[#This Row],[Código_Actividad]]="","",'[4]Formulario PPGR1'!#REF!)</f>
        <v/>
      </c>
      <c r="G189" s="235"/>
      <c r="H189" s="236"/>
      <c r="I189" s="236"/>
      <c r="J189" s="235"/>
      <c r="K189" s="237"/>
      <c r="L189" s="238">
        <f>+Tabla1[[#This Row],[Precio Unitario]]*Tabla1[[#This Row],[Cantidad de Insumos]]</f>
        <v>0</v>
      </c>
      <c r="M189" s="239"/>
      <c r="N189" s="236"/>
    </row>
    <row r="190" spans="2:14" ht="12.75" x14ac:dyDescent="0.2">
      <c r="B190" s="5" t="str">
        <f>IF(Tabla1[[#This Row],[Código_Actividad]]="","",CONCATENATE(Tabla1[[#This Row],[POA]],".",Tabla1[[#This Row],[SRS]],".",Tabla1[[#This Row],[AREA]],".",Tabla1[[#This Row],[TIPO]]))</f>
        <v/>
      </c>
      <c r="C190" s="5" t="str">
        <f>IF(Tabla1[[#This Row],[Código_Actividad]]="","",'[4]Formulario PPGR1'!#REF!)</f>
        <v/>
      </c>
      <c r="D190" s="5" t="str">
        <f>IF(Tabla1[[#This Row],[Código_Actividad]]="","",'[4]Formulario PPGR1'!#REF!)</f>
        <v/>
      </c>
      <c r="E190" s="5" t="str">
        <f>IF(Tabla1[[#This Row],[Código_Actividad]]="","",'[4]Formulario PPGR1'!#REF!)</f>
        <v/>
      </c>
      <c r="F190" s="5" t="str">
        <f>IF(Tabla1[[#This Row],[Código_Actividad]]="","",'[4]Formulario PPGR1'!#REF!)</f>
        <v/>
      </c>
      <c r="G190" s="235"/>
      <c r="H190" s="236"/>
      <c r="I190" s="236"/>
      <c r="J190" s="235"/>
      <c r="K190" s="237"/>
      <c r="L190" s="238">
        <f>+Tabla1[[#This Row],[Precio Unitario]]*Tabla1[[#This Row],[Cantidad de Insumos]]</f>
        <v>0</v>
      </c>
      <c r="M190" s="239"/>
      <c r="N190" s="236"/>
    </row>
    <row r="191" spans="2:14" ht="12.75" x14ac:dyDescent="0.2">
      <c r="B191" s="5" t="str">
        <f>IF(Tabla1[[#This Row],[Código_Actividad]]="","",CONCATENATE(Tabla1[[#This Row],[POA]],".",Tabla1[[#This Row],[SRS]],".",Tabla1[[#This Row],[AREA]],".",Tabla1[[#This Row],[TIPO]]))</f>
        <v/>
      </c>
      <c r="C191" s="5" t="str">
        <f>IF(Tabla1[[#This Row],[Código_Actividad]]="","",'[4]Formulario PPGR1'!#REF!)</f>
        <v/>
      </c>
      <c r="D191" s="5" t="str">
        <f>IF(Tabla1[[#This Row],[Código_Actividad]]="","",'[4]Formulario PPGR1'!#REF!)</f>
        <v/>
      </c>
      <c r="E191" s="5" t="str">
        <f>IF(Tabla1[[#This Row],[Código_Actividad]]="","",'[4]Formulario PPGR1'!#REF!)</f>
        <v/>
      </c>
      <c r="F191" s="5" t="str">
        <f>IF(Tabla1[[#This Row],[Código_Actividad]]="","",'[4]Formulario PPGR1'!#REF!)</f>
        <v/>
      </c>
      <c r="G191" s="235"/>
      <c r="H191" s="236"/>
      <c r="I191" s="236"/>
      <c r="J191" s="235"/>
      <c r="K191" s="237"/>
      <c r="L191" s="238">
        <f>+Tabla1[[#This Row],[Precio Unitario]]*Tabla1[[#This Row],[Cantidad de Insumos]]</f>
        <v>0</v>
      </c>
      <c r="M191" s="239"/>
      <c r="N191" s="236"/>
    </row>
    <row r="192" spans="2:14" ht="12.75" x14ac:dyDescent="0.2">
      <c r="B192" s="5" t="str">
        <f>IF(Tabla1[[#This Row],[Código_Actividad]]="","",CONCATENATE(Tabla1[[#This Row],[POA]],".",Tabla1[[#This Row],[SRS]],".",Tabla1[[#This Row],[AREA]],".",Tabla1[[#This Row],[TIPO]]))</f>
        <v/>
      </c>
      <c r="C192" s="5" t="str">
        <f>IF(Tabla1[[#This Row],[Código_Actividad]]="","",'[4]Formulario PPGR1'!#REF!)</f>
        <v/>
      </c>
      <c r="D192" s="5" t="str">
        <f>IF(Tabla1[[#This Row],[Código_Actividad]]="","",'[4]Formulario PPGR1'!#REF!)</f>
        <v/>
      </c>
      <c r="E192" s="5" t="str">
        <f>IF(Tabla1[[#This Row],[Código_Actividad]]="","",'[4]Formulario PPGR1'!#REF!)</f>
        <v/>
      </c>
      <c r="F192" s="5" t="str">
        <f>IF(Tabla1[[#This Row],[Código_Actividad]]="","",'[4]Formulario PPGR1'!#REF!)</f>
        <v/>
      </c>
      <c r="G192" s="235"/>
      <c r="H192" s="236"/>
      <c r="I192" s="236"/>
      <c r="J192" s="235"/>
      <c r="K192" s="237"/>
      <c r="L192" s="238">
        <f>+Tabla1[[#This Row],[Precio Unitario]]*Tabla1[[#This Row],[Cantidad de Insumos]]</f>
        <v>0</v>
      </c>
      <c r="M192" s="239"/>
      <c r="N192" s="236"/>
    </row>
    <row r="193" spans="2:14" ht="12.75" x14ac:dyDescent="0.2">
      <c r="B193" s="5" t="str">
        <f>IF(Tabla1[[#This Row],[Código_Actividad]]="","",CONCATENATE(Tabla1[[#This Row],[POA]],".",Tabla1[[#This Row],[SRS]],".",Tabla1[[#This Row],[AREA]],".",Tabla1[[#This Row],[TIPO]]))</f>
        <v/>
      </c>
      <c r="C193" s="5" t="str">
        <f>IF(Tabla1[[#This Row],[Código_Actividad]]="","",'[4]Formulario PPGR1'!#REF!)</f>
        <v/>
      </c>
      <c r="D193" s="5" t="str">
        <f>IF(Tabla1[[#This Row],[Código_Actividad]]="","",'[4]Formulario PPGR1'!#REF!)</f>
        <v/>
      </c>
      <c r="E193" s="5" t="str">
        <f>IF(Tabla1[[#This Row],[Código_Actividad]]="","",'[4]Formulario PPGR1'!#REF!)</f>
        <v/>
      </c>
      <c r="F193" s="5" t="str">
        <f>IF(Tabla1[[#This Row],[Código_Actividad]]="","",'[4]Formulario PPGR1'!#REF!)</f>
        <v/>
      </c>
      <c r="G193" s="235"/>
      <c r="H193" s="236"/>
      <c r="I193" s="236"/>
      <c r="J193" s="235"/>
      <c r="K193" s="237"/>
      <c r="L193" s="238">
        <f>+Tabla1[[#This Row],[Precio Unitario]]*Tabla1[[#This Row],[Cantidad de Insumos]]</f>
        <v>0</v>
      </c>
      <c r="M193" s="239"/>
      <c r="N193" s="236"/>
    </row>
    <row r="194" spans="2:14" ht="12.75" x14ac:dyDescent="0.2">
      <c r="B194" s="5" t="str">
        <f>IF(Tabla1[[#This Row],[Código_Actividad]]="","",CONCATENATE(Tabla1[[#This Row],[POA]],".",Tabla1[[#This Row],[SRS]],".",Tabla1[[#This Row],[AREA]],".",Tabla1[[#This Row],[TIPO]]))</f>
        <v/>
      </c>
      <c r="C194" s="5" t="str">
        <f>IF(Tabla1[[#This Row],[Código_Actividad]]="","",'[4]Formulario PPGR1'!#REF!)</f>
        <v/>
      </c>
      <c r="D194" s="5" t="str">
        <f>IF(Tabla1[[#This Row],[Código_Actividad]]="","",'[4]Formulario PPGR1'!#REF!)</f>
        <v/>
      </c>
      <c r="E194" s="5" t="str">
        <f>IF(Tabla1[[#This Row],[Código_Actividad]]="","",'[4]Formulario PPGR1'!#REF!)</f>
        <v/>
      </c>
      <c r="F194" s="5" t="str">
        <f>IF(Tabla1[[#This Row],[Código_Actividad]]="","",'[4]Formulario PPGR1'!#REF!)</f>
        <v/>
      </c>
      <c r="G194" s="235"/>
      <c r="H194" s="236"/>
      <c r="I194" s="236"/>
      <c r="J194" s="235"/>
      <c r="K194" s="237"/>
      <c r="L194" s="238">
        <f>+Tabla1[[#This Row],[Precio Unitario]]*Tabla1[[#This Row],[Cantidad de Insumos]]</f>
        <v>0</v>
      </c>
      <c r="M194" s="239"/>
      <c r="N194" s="236"/>
    </row>
    <row r="195" spans="2:14" ht="12.75" x14ac:dyDescent="0.2">
      <c r="B195" s="5" t="str">
        <f>IF(Tabla1[[#This Row],[Código_Actividad]]="","",CONCATENATE(Tabla1[[#This Row],[POA]],".",Tabla1[[#This Row],[SRS]],".",Tabla1[[#This Row],[AREA]],".",Tabla1[[#This Row],[TIPO]]))</f>
        <v/>
      </c>
      <c r="C195" s="5" t="str">
        <f>IF(Tabla1[[#This Row],[Código_Actividad]]="","",'[4]Formulario PPGR1'!#REF!)</f>
        <v/>
      </c>
      <c r="D195" s="5" t="str">
        <f>IF(Tabla1[[#This Row],[Código_Actividad]]="","",'[4]Formulario PPGR1'!#REF!)</f>
        <v/>
      </c>
      <c r="E195" s="5" t="str">
        <f>IF(Tabla1[[#This Row],[Código_Actividad]]="","",'[4]Formulario PPGR1'!#REF!)</f>
        <v/>
      </c>
      <c r="F195" s="5" t="str">
        <f>IF(Tabla1[[#This Row],[Código_Actividad]]="","",'[4]Formulario PPGR1'!#REF!)</f>
        <v/>
      </c>
      <c r="G195" s="235"/>
      <c r="H195" s="236"/>
      <c r="I195" s="236"/>
      <c r="J195" s="235"/>
      <c r="K195" s="237"/>
      <c r="L195" s="238">
        <f>+Tabla1[[#This Row],[Precio Unitario]]*Tabla1[[#This Row],[Cantidad de Insumos]]</f>
        <v>0</v>
      </c>
      <c r="M195" s="239"/>
      <c r="N195" s="236"/>
    </row>
    <row r="196" spans="2:14" ht="12.75" x14ac:dyDescent="0.2">
      <c r="B196" s="5" t="str">
        <f>IF(Tabla1[[#This Row],[Código_Actividad]]="","",CONCATENATE(Tabla1[[#This Row],[POA]],".",Tabla1[[#This Row],[SRS]],".",Tabla1[[#This Row],[AREA]],".",Tabla1[[#This Row],[TIPO]]))</f>
        <v/>
      </c>
      <c r="C196" s="5" t="str">
        <f>IF(Tabla1[[#This Row],[Código_Actividad]]="","",'[4]Formulario PPGR1'!#REF!)</f>
        <v/>
      </c>
      <c r="D196" s="5" t="str">
        <f>IF(Tabla1[[#This Row],[Código_Actividad]]="","",'[4]Formulario PPGR1'!#REF!)</f>
        <v/>
      </c>
      <c r="E196" s="5" t="str">
        <f>IF(Tabla1[[#This Row],[Código_Actividad]]="","",'[4]Formulario PPGR1'!#REF!)</f>
        <v/>
      </c>
      <c r="F196" s="5" t="str">
        <f>IF(Tabla1[[#This Row],[Código_Actividad]]="","",'[4]Formulario PPGR1'!#REF!)</f>
        <v/>
      </c>
      <c r="G196" s="235"/>
      <c r="H196" s="236"/>
      <c r="I196" s="236"/>
      <c r="J196" s="235"/>
      <c r="K196" s="237"/>
      <c r="L196" s="238">
        <f>+Tabla1[[#This Row],[Precio Unitario]]*Tabla1[[#This Row],[Cantidad de Insumos]]</f>
        <v>0</v>
      </c>
      <c r="M196" s="239"/>
      <c r="N196" s="236"/>
    </row>
    <row r="197" spans="2:14" ht="12.75" x14ac:dyDescent="0.2">
      <c r="B197" s="5" t="str">
        <f>IF(Tabla1[[#This Row],[Código_Actividad]]="","",CONCATENATE(Tabla1[[#This Row],[POA]],".",Tabla1[[#This Row],[SRS]],".",Tabla1[[#This Row],[AREA]],".",Tabla1[[#This Row],[TIPO]]))</f>
        <v/>
      </c>
      <c r="C197" s="5" t="str">
        <f>IF(Tabla1[[#This Row],[Código_Actividad]]="","",'[4]Formulario PPGR1'!#REF!)</f>
        <v/>
      </c>
      <c r="D197" s="5" t="str">
        <f>IF(Tabla1[[#This Row],[Código_Actividad]]="","",'[4]Formulario PPGR1'!#REF!)</f>
        <v/>
      </c>
      <c r="E197" s="5" t="str">
        <f>IF(Tabla1[[#This Row],[Código_Actividad]]="","",'[4]Formulario PPGR1'!#REF!)</f>
        <v/>
      </c>
      <c r="F197" s="5" t="str">
        <f>IF(Tabla1[[#This Row],[Código_Actividad]]="","",'[4]Formulario PPGR1'!#REF!)</f>
        <v/>
      </c>
      <c r="G197" s="235"/>
      <c r="H197" s="236"/>
      <c r="I197" s="236"/>
      <c r="J197" s="235"/>
      <c r="K197" s="237"/>
      <c r="L197" s="238">
        <f>+Tabla1[[#This Row],[Precio Unitario]]*Tabla1[[#This Row],[Cantidad de Insumos]]</f>
        <v>0</v>
      </c>
      <c r="M197" s="239"/>
      <c r="N197" s="236"/>
    </row>
    <row r="198" spans="2:14" ht="12.75" x14ac:dyDescent="0.2">
      <c r="B198" s="5" t="str">
        <f>IF(Tabla1[[#This Row],[Código_Actividad]]="","",CONCATENATE(Tabla1[[#This Row],[POA]],".",Tabla1[[#This Row],[SRS]],".",Tabla1[[#This Row],[AREA]],".",Tabla1[[#This Row],[TIPO]]))</f>
        <v/>
      </c>
      <c r="C198" s="5" t="str">
        <f>IF(Tabla1[[#This Row],[Código_Actividad]]="","",'[4]Formulario PPGR1'!#REF!)</f>
        <v/>
      </c>
      <c r="D198" s="5" t="str">
        <f>IF(Tabla1[[#This Row],[Código_Actividad]]="","",'[4]Formulario PPGR1'!#REF!)</f>
        <v/>
      </c>
      <c r="E198" s="5" t="str">
        <f>IF(Tabla1[[#This Row],[Código_Actividad]]="","",'[4]Formulario PPGR1'!#REF!)</f>
        <v/>
      </c>
      <c r="F198" s="5" t="str">
        <f>IF(Tabla1[[#This Row],[Código_Actividad]]="","",'[4]Formulario PPGR1'!#REF!)</f>
        <v/>
      </c>
      <c r="G198" s="235"/>
      <c r="H198" s="236"/>
      <c r="I198" s="236"/>
      <c r="J198" s="235"/>
      <c r="K198" s="237"/>
      <c r="L198" s="238">
        <f>+Tabla1[[#This Row],[Precio Unitario]]*Tabla1[[#This Row],[Cantidad de Insumos]]</f>
        <v>0</v>
      </c>
      <c r="M198" s="239"/>
      <c r="N198" s="236"/>
    </row>
    <row r="199" spans="2:14" ht="12.75" x14ac:dyDescent="0.2">
      <c r="B199" s="5" t="str">
        <f>IF(Tabla1[[#This Row],[Código_Actividad]]="","",CONCATENATE(Tabla1[[#This Row],[POA]],".",Tabla1[[#This Row],[SRS]],".",Tabla1[[#This Row],[AREA]],".",Tabla1[[#This Row],[TIPO]]))</f>
        <v/>
      </c>
      <c r="C199" s="5" t="str">
        <f>IF(Tabla1[[#This Row],[Código_Actividad]]="","",'[4]Formulario PPGR1'!#REF!)</f>
        <v/>
      </c>
      <c r="D199" s="5" t="str">
        <f>IF(Tabla1[[#This Row],[Código_Actividad]]="","",'[4]Formulario PPGR1'!#REF!)</f>
        <v/>
      </c>
      <c r="E199" s="5" t="str">
        <f>IF(Tabla1[[#This Row],[Código_Actividad]]="","",'[4]Formulario PPGR1'!#REF!)</f>
        <v/>
      </c>
      <c r="F199" s="5" t="str">
        <f>IF(Tabla1[[#This Row],[Código_Actividad]]="","",'[4]Formulario PPGR1'!#REF!)</f>
        <v/>
      </c>
      <c r="G199" s="235"/>
      <c r="H199" s="236"/>
      <c r="I199" s="236"/>
      <c r="J199" s="235"/>
      <c r="K199" s="237"/>
      <c r="L199" s="238">
        <f>+Tabla1[[#This Row],[Precio Unitario]]*Tabla1[[#This Row],[Cantidad de Insumos]]</f>
        <v>0</v>
      </c>
      <c r="M199" s="239"/>
      <c r="N199" s="236"/>
    </row>
    <row r="200" spans="2:14" ht="12.75" x14ac:dyDescent="0.2">
      <c r="B200" s="5" t="str">
        <f>IF(Tabla1[[#This Row],[Código_Actividad]]="","",CONCATENATE(Tabla1[[#This Row],[POA]],".",Tabla1[[#This Row],[SRS]],".",Tabla1[[#This Row],[AREA]],".",Tabla1[[#This Row],[TIPO]]))</f>
        <v/>
      </c>
      <c r="C200" s="5" t="str">
        <f>IF(Tabla1[[#This Row],[Código_Actividad]]="","",'[4]Formulario PPGR1'!#REF!)</f>
        <v/>
      </c>
      <c r="D200" s="5" t="str">
        <f>IF(Tabla1[[#This Row],[Código_Actividad]]="","",'[4]Formulario PPGR1'!#REF!)</f>
        <v/>
      </c>
      <c r="E200" s="5" t="str">
        <f>IF(Tabla1[[#This Row],[Código_Actividad]]="","",'[4]Formulario PPGR1'!#REF!)</f>
        <v/>
      </c>
      <c r="F200" s="5" t="str">
        <f>IF(Tabla1[[#This Row],[Código_Actividad]]="","",'[4]Formulario PPGR1'!#REF!)</f>
        <v/>
      </c>
      <c r="G200" s="235"/>
      <c r="H200" s="236"/>
      <c r="I200" s="236"/>
      <c r="J200" s="235"/>
      <c r="K200" s="237"/>
      <c r="L200" s="238">
        <f>+Tabla1[[#This Row],[Precio Unitario]]*Tabla1[[#This Row],[Cantidad de Insumos]]</f>
        <v>0</v>
      </c>
      <c r="M200" s="239"/>
      <c r="N200" s="236"/>
    </row>
    <row r="201" spans="2:14" ht="12.75" x14ac:dyDescent="0.2">
      <c r="B201" s="5" t="str">
        <f>IF(Tabla1[[#This Row],[Código_Actividad]]="","",CONCATENATE(Tabla1[[#This Row],[POA]],".",Tabla1[[#This Row],[SRS]],".",Tabla1[[#This Row],[AREA]],".",Tabla1[[#This Row],[TIPO]]))</f>
        <v/>
      </c>
      <c r="C201" s="5" t="str">
        <f>IF(Tabla1[[#This Row],[Código_Actividad]]="","",'[4]Formulario PPGR1'!#REF!)</f>
        <v/>
      </c>
      <c r="D201" s="5" t="str">
        <f>IF(Tabla1[[#This Row],[Código_Actividad]]="","",'[4]Formulario PPGR1'!#REF!)</f>
        <v/>
      </c>
      <c r="E201" s="5" t="str">
        <f>IF(Tabla1[[#This Row],[Código_Actividad]]="","",'[4]Formulario PPGR1'!#REF!)</f>
        <v/>
      </c>
      <c r="F201" s="5" t="str">
        <f>IF(Tabla1[[#This Row],[Código_Actividad]]="","",'[4]Formulario PPGR1'!#REF!)</f>
        <v/>
      </c>
      <c r="G201" s="235"/>
      <c r="H201" s="236"/>
      <c r="I201" s="236"/>
      <c r="J201" s="235"/>
      <c r="K201" s="237"/>
      <c r="L201" s="238">
        <f>+Tabla1[[#This Row],[Precio Unitario]]*Tabla1[[#This Row],[Cantidad de Insumos]]</f>
        <v>0</v>
      </c>
      <c r="M201" s="239"/>
      <c r="N201" s="236"/>
    </row>
    <row r="202" spans="2:14" ht="12.75" x14ac:dyDescent="0.2">
      <c r="B202" s="5" t="str">
        <f>IF(Tabla1[[#This Row],[Código_Actividad]]="","",CONCATENATE(Tabla1[[#This Row],[POA]],".",Tabla1[[#This Row],[SRS]],".",Tabla1[[#This Row],[AREA]],".",Tabla1[[#This Row],[TIPO]]))</f>
        <v/>
      </c>
      <c r="C202" s="5" t="str">
        <f>IF(Tabla1[[#This Row],[Código_Actividad]]="","",'[4]Formulario PPGR1'!#REF!)</f>
        <v/>
      </c>
      <c r="D202" s="5" t="str">
        <f>IF(Tabla1[[#This Row],[Código_Actividad]]="","",'[4]Formulario PPGR1'!#REF!)</f>
        <v/>
      </c>
      <c r="E202" s="5" t="str">
        <f>IF(Tabla1[[#This Row],[Código_Actividad]]="","",'[4]Formulario PPGR1'!#REF!)</f>
        <v/>
      </c>
      <c r="F202" s="5" t="str">
        <f>IF(Tabla1[[#This Row],[Código_Actividad]]="","",'[4]Formulario PPGR1'!#REF!)</f>
        <v/>
      </c>
      <c r="G202" s="235"/>
      <c r="H202" s="236"/>
      <c r="I202" s="236"/>
      <c r="J202" s="235"/>
      <c r="K202" s="237"/>
      <c r="L202" s="238">
        <f>+Tabla1[[#This Row],[Precio Unitario]]*Tabla1[[#This Row],[Cantidad de Insumos]]</f>
        <v>0</v>
      </c>
      <c r="M202" s="239"/>
      <c r="N202" s="236"/>
    </row>
    <row r="203" spans="2:14" ht="12.75" x14ac:dyDescent="0.2">
      <c r="B203" s="5" t="str">
        <f>IF(Tabla1[[#This Row],[Código_Actividad]]="","",CONCATENATE(Tabla1[[#This Row],[POA]],".",Tabla1[[#This Row],[SRS]],".",Tabla1[[#This Row],[AREA]],".",Tabla1[[#This Row],[TIPO]]))</f>
        <v/>
      </c>
      <c r="C203" s="5" t="str">
        <f>IF(Tabla1[[#This Row],[Código_Actividad]]="","",'[4]Formulario PPGR1'!#REF!)</f>
        <v/>
      </c>
      <c r="D203" s="5" t="str">
        <f>IF(Tabla1[[#This Row],[Código_Actividad]]="","",'[4]Formulario PPGR1'!#REF!)</f>
        <v/>
      </c>
      <c r="E203" s="5" t="str">
        <f>IF(Tabla1[[#This Row],[Código_Actividad]]="","",'[4]Formulario PPGR1'!#REF!)</f>
        <v/>
      </c>
      <c r="F203" s="5" t="str">
        <f>IF(Tabla1[[#This Row],[Código_Actividad]]="","",'[4]Formulario PPGR1'!#REF!)</f>
        <v/>
      </c>
      <c r="G203" s="235"/>
      <c r="H203" s="236"/>
      <c r="I203" s="236"/>
      <c r="J203" s="235"/>
      <c r="K203" s="237"/>
      <c r="L203" s="238">
        <f>+Tabla1[[#This Row],[Precio Unitario]]*Tabla1[[#This Row],[Cantidad de Insumos]]</f>
        <v>0</v>
      </c>
      <c r="M203" s="239"/>
      <c r="N203" s="236"/>
    </row>
    <row r="204" spans="2:14" ht="12.75" x14ac:dyDescent="0.2">
      <c r="B204" s="5" t="str">
        <f>IF(Tabla1[[#This Row],[Código_Actividad]]="","",CONCATENATE(Tabla1[[#This Row],[POA]],".",Tabla1[[#This Row],[SRS]],".",Tabla1[[#This Row],[AREA]],".",Tabla1[[#This Row],[TIPO]]))</f>
        <v/>
      </c>
      <c r="C204" s="5" t="str">
        <f>IF(Tabla1[[#This Row],[Código_Actividad]]="","",'[4]Formulario PPGR1'!#REF!)</f>
        <v/>
      </c>
      <c r="D204" s="5" t="str">
        <f>IF(Tabla1[[#This Row],[Código_Actividad]]="","",'[4]Formulario PPGR1'!#REF!)</f>
        <v/>
      </c>
      <c r="E204" s="5" t="str">
        <f>IF(Tabla1[[#This Row],[Código_Actividad]]="","",'[4]Formulario PPGR1'!#REF!)</f>
        <v/>
      </c>
      <c r="F204" s="5" t="str">
        <f>IF(Tabla1[[#This Row],[Código_Actividad]]="","",'[4]Formulario PPGR1'!#REF!)</f>
        <v/>
      </c>
      <c r="G204" s="235"/>
      <c r="H204" s="236"/>
      <c r="I204" s="236"/>
      <c r="J204" s="235"/>
      <c r="K204" s="237"/>
      <c r="L204" s="238">
        <f>+Tabla1[[#This Row],[Precio Unitario]]*Tabla1[[#This Row],[Cantidad de Insumos]]</f>
        <v>0</v>
      </c>
      <c r="M204" s="239"/>
      <c r="N204" s="236"/>
    </row>
    <row r="205" spans="2:14" ht="12.75" x14ac:dyDescent="0.2">
      <c r="B205" s="5" t="str">
        <f>IF(Tabla1[[#This Row],[Código_Actividad]]="","",CONCATENATE(Tabla1[[#This Row],[POA]],".",Tabla1[[#This Row],[SRS]],".",Tabla1[[#This Row],[AREA]],".",Tabla1[[#This Row],[TIPO]]))</f>
        <v/>
      </c>
      <c r="C205" s="5" t="str">
        <f>IF(Tabla1[[#This Row],[Código_Actividad]]="","",'[4]Formulario PPGR1'!#REF!)</f>
        <v/>
      </c>
      <c r="D205" s="5" t="str">
        <f>IF(Tabla1[[#This Row],[Código_Actividad]]="","",'[4]Formulario PPGR1'!#REF!)</f>
        <v/>
      </c>
      <c r="E205" s="5" t="str">
        <f>IF(Tabla1[[#This Row],[Código_Actividad]]="","",'[4]Formulario PPGR1'!#REF!)</f>
        <v/>
      </c>
      <c r="F205" s="5" t="str">
        <f>IF(Tabla1[[#This Row],[Código_Actividad]]="","",'[4]Formulario PPGR1'!#REF!)</f>
        <v/>
      </c>
      <c r="G205" s="235"/>
      <c r="H205" s="236"/>
      <c r="I205" s="236"/>
      <c r="J205" s="235"/>
      <c r="K205" s="237"/>
      <c r="L205" s="238">
        <f>+Tabla1[[#This Row],[Precio Unitario]]*Tabla1[[#This Row],[Cantidad de Insumos]]</f>
        <v>0</v>
      </c>
      <c r="M205" s="239"/>
      <c r="N205" s="236"/>
    </row>
    <row r="206" spans="2:14" ht="12.75" x14ac:dyDescent="0.2">
      <c r="B206" s="5" t="str">
        <f>IF(Tabla1[[#This Row],[Código_Actividad]]="","",CONCATENATE(Tabla1[[#This Row],[POA]],".",Tabla1[[#This Row],[SRS]],".",Tabla1[[#This Row],[AREA]],".",Tabla1[[#This Row],[TIPO]]))</f>
        <v/>
      </c>
      <c r="C206" s="5" t="str">
        <f>IF(Tabla1[[#This Row],[Código_Actividad]]="","",'[4]Formulario PPGR1'!#REF!)</f>
        <v/>
      </c>
      <c r="D206" s="5" t="str">
        <f>IF(Tabla1[[#This Row],[Código_Actividad]]="","",'[4]Formulario PPGR1'!#REF!)</f>
        <v/>
      </c>
      <c r="E206" s="5" t="str">
        <f>IF(Tabla1[[#This Row],[Código_Actividad]]="","",'[4]Formulario PPGR1'!#REF!)</f>
        <v/>
      </c>
      <c r="F206" s="5" t="str">
        <f>IF(Tabla1[[#This Row],[Código_Actividad]]="","",'[4]Formulario PPGR1'!#REF!)</f>
        <v/>
      </c>
      <c r="G206" s="235"/>
      <c r="H206" s="236"/>
      <c r="I206" s="236"/>
      <c r="J206" s="235"/>
      <c r="K206" s="237"/>
      <c r="L206" s="238">
        <f>+Tabla1[[#This Row],[Precio Unitario]]*Tabla1[[#This Row],[Cantidad de Insumos]]</f>
        <v>0</v>
      </c>
      <c r="M206" s="239"/>
      <c r="N206" s="236"/>
    </row>
    <row r="207" spans="2:14" ht="12.75" x14ac:dyDescent="0.2">
      <c r="B207" s="5" t="str">
        <f>IF(Tabla1[[#This Row],[Código_Actividad]]="","",CONCATENATE(Tabla1[[#This Row],[POA]],".",Tabla1[[#This Row],[SRS]],".",Tabla1[[#This Row],[AREA]],".",Tabla1[[#This Row],[TIPO]]))</f>
        <v/>
      </c>
      <c r="C207" s="5" t="str">
        <f>IF(Tabla1[[#This Row],[Código_Actividad]]="","",'[4]Formulario PPGR1'!#REF!)</f>
        <v/>
      </c>
      <c r="D207" s="5" t="str">
        <f>IF(Tabla1[[#This Row],[Código_Actividad]]="","",'[4]Formulario PPGR1'!#REF!)</f>
        <v/>
      </c>
      <c r="E207" s="5" t="str">
        <f>IF(Tabla1[[#This Row],[Código_Actividad]]="","",'[4]Formulario PPGR1'!#REF!)</f>
        <v/>
      </c>
      <c r="F207" s="5" t="str">
        <f>IF(Tabla1[[#This Row],[Código_Actividad]]="","",'[4]Formulario PPGR1'!#REF!)</f>
        <v/>
      </c>
      <c r="G207" s="235"/>
      <c r="H207" s="236"/>
      <c r="I207" s="236"/>
      <c r="J207" s="235"/>
      <c r="K207" s="237"/>
      <c r="L207" s="238">
        <f>+Tabla1[[#This Row],[Precio Unitario]]*Tabla1[[#This Row],[Cantidad de Insumos]]</f>
        <v>0</v>
      </c>
      <c r="M207" s="239"/>
      <c r="N207" s="236"/>
    </row>
    <row r="208" spans="2:14" ht="12.75" x14ac:dyDescent="0.2">
      <c r="B208" s="5" t="str">
        <f>IF(Tabla1[[#This Row],[Código_Actividad]]="","",CONCATENATE(Tabla1[[#This Row],[POA]],".",Tabla1[[#This Row],[SRS]],".",Tabla1[[#This Row],[AREA]],".",Tabla1[[#This Row],[TIPO]]))</f>
        <v/>
      </c>
      <c r="C208" s="5" t="str">
        <f>IF(Tabla1[[#This Row],[Código_Actividad]]="","",'[4]Formulario PPGR1'!#REF!)</f>
        <v/>
      </c>
      <c r="D208" s="5" t="str">
        <f>IF(Tabla1[[#This Row],[Código_Actividad]]="","",'[4]Formulario PPGR1'!#REF!)</f>
        <v/>
      </c>
      <c r="E208" s="5" t="str">
        <f>IF(Tabla1[[#This Row],[Código_Actividad]]="","",'[4]Formulario PPGR1'!#REF!)</f>
        <v/>
      </c>
      <c r="F208" s="5" t="str">
        <f>IF(Tabla1[[#This Row],[Código_Actividad]]="","",'[4]Formulario PPGR1'!#REF!)</f>
        <v/>
      </c>
      <c r="G208" s="235"/>
      <c r="H208" s="236"/>
      <c r="I208" s="236"/>
      <c r="J208" s="235"/>
      <c r="K208" s="237"/>
      <c r="L208" s="238">
        <f>+Tabla1[[#This Row],[Precio Unitario]]*Tabla1[[#This Row],[Cantidad de Insumos]]</f>
        <v>0</v>
      </c>
      <c r="M208" s="239"/>
      <c r="N208" s="236"/>
    </row>
    <row r="209" spans="2:14" ht="12.75" x14ac:dyDescent="0.2">
      <c r="B209" s="5" t="str">
        <f>IF(Tabla1[[#This Row],[Código_Actividad]]="","",CONCATENATE(Tabla1[[#This Row],[POA]],".",Tabla1[[#This Row],[SRS]],".",Tabla1[[#This Row],[AREA]],".",Tabla1[[#This Row],[TIPO]]))</f>
        <v/>
      </c>
      <c r="C209" s="5" t="str">
        <f>IF(Tabla1[[#This Row],[Código_Actividad]]="","",'[4]Formulario PPGR1'!#REF!)</f>
        <v/>
      </c>
      <c r="D209" s="5" t="str">
        <f>IF(Tabla1[[#This Row],[Código_Actividad]]="","",'[4]Formulario PPGR1'!#REF!)</f>
        <v/>
      </c>
      <c r="E209" s="5" t="str">
        <f>IF(Tabla1[[#This Row],[Código_Actividad]]="","",'[4]Formulario PPGR1'!#REF!)</f>
        <v/>
      </c>
      <c r="F209" s="5" t="str">
        <f>IF(Tabla1[[#This Row],[Código_Actividad]]="","",'[4]Formulario PPGR1'!#REF!)</f>
        <v/>
      </c>
      <c r="G209" s="235"/>
      <c r="H209" s="236"/>
      <c r="I209" s="236"/>
      <c r="J209" s="235"/>
      <c r="K209" s="237"/>
      <c r="L209" s="238">
        <f>+Tabla1[[#This Row],[Precio Unitario]]*Tabla1[[#This Row],[Cantidad de Insumos]]</f>
        <v>0</v>
      </c>
      <c r="M209" s="239"/>
      <c r="N209" s="236"/>
    </row>
    <row r="210" spans="2:14" ht="12.75" x14ac:dyDescent="0.2">
      <c r="B210" s="5" t="str">
        <f>IF(Tabla1[[#This Row],[Código_Actividad]]="","",CONCATENATE(Tabla1[[#This Row],[POA]],".",Tabla1[[#This Row],[SRS]],".",Tabla1[[#This Row],[AREA]],".",Tabla1[[#This Row],[TIPO]]))</f>
        <v/>
      </c>
      <c r="C210" s="5" t="str">
        <f>IF(Tabla1[[#This Row],[Código_Actividad]]="","",'[4]Formulario PPGR1'!#REF!)</f>
        <v/>
      </c>
      <c r="D210" s="5" t="str">
        <f>IF(Tabla1[[#This Row],[Código_Actividad]]="","",'[4]Formulario PPGR1'!#REF!)</f>
        <v/>
      </c>
      <c r="E210" s="5" t="str">
        <f>IF(Tabla1[[#This Row],[Código_Actividad]]="","",'[4]Formulario PPGR1'!#REF!)</f>
        <v/>
      </c>
      <c r="F210" s="5" t="str">
        <f>IF(Tabla1[[#This Row],[Código_Actividad]]="","",'[4]Formulario PPGR1'!#REF!)</f>
        <v/>
      </c>
      <c r="G210" s="235"/>
      <c r="H210" s="236"/>
      <c r="I210" s="236"/>
      <c r="J210" s="235"/>
      <c r="K210" s="237"/>
      <c r="L210" s="238">
        <f>+Tabla1[[#This Row],[Precio Unitario]]*Tabla1[[#This Row],[Cantidad de Insumos]]</f>
        <v>0</v>
      </c>
      <c r="M210" s="239"/>
      <c r="N210" s="236"/>
    </row>
    <row r="211" spans="2:14" ht="12.75" x14ac:dyDescent="0.2">
      <c r="B211" s="5" t="str">
        <f>IF(Tabla1[[#This Row],[Código_Actividad]]="","",CONCATENATE(Tabla1[[#This Row],[POA]],".",Tabla1[[#This Row],[SRS]],".",Tabla1[[#This Row],[AREA]],".",Tabla1[[#This Row],[TIPO]]))</f>
        <v/>
      </c>
      <c r="C211" s="5" t="str">
        <f>IF(Tabla1[[#This Row],[Código_Actividad]]="","",'[4]Formulario PPGR1'!#REF!)</f>
        <v/>
      </c>
      <c r="D211" s="5" t="str">
        <f>IF(Tabla1[[#This Row],[Código_Actividad]]="","",'[4]Formulario PPGR1'!#REF!)</f>
        <v/>
      </c>
      <c r="E211" s="5" t="str">
        <f>IF(Tabla1[[#This Row],[Código_Actividad]]="","",'[4]Formulario PPGR1'!#REF!)</f>
        <v/>
      </c>
      <c r="F211" s="5" t="str">
        <f>IF(Tabla1[[#This Row],[Código_Actividad]]="","",'[4]Formulario PPGR1'!#REF!)</f>
        <v/>
      </c>
      <c r="G211" s="235"/>
      <c r="H211" s="236"/>
      <c r="I211" s="236"/>
      <c r="J211" s="235"/>
      <c r="K211" s="237"/>
      <c r="L211" s="238">
        <f>+Tabla1[[#This Row],[Precio Unitario]]*Tabla1[[#This Row],[Cantidad de Insumos]]</f>
        <v>0</v>
      </c>
      <c r="M211" s="239"/>
      <c r="N211" s="236"/>
    </row>
    <row r="212" spans="2:14" ht="12.75" x14ac:dyDescent="0.2">
      <c r="B212" s="5" t="str">
        <f>IF(Tabla1[[#This Row],[Código_Actividad]]="","",CONCATENATE(Tabla1[[#This Row],[POA]],".",Tabla1[[#This Row],[SRS]],".",Tabla1[[#This Row],[AREA]],".",Tabla1[[#This Row],[TIPO]]))</f>
        <v/>
      </c>
      <c r="C212" s="5" t="str">
        <f>IF(Tabla1[[#This Row],[Código_Actividad]]="","",'[4]Formulario PPGR1'!#REF!)</f>
        <v/>
      </c>
      <c r="D212" s="5" t="str">
        <f>IF(Tabla1[[#This Row],[Código_Actividad]]="","",'[4]Formulario PPGR1'!#REF!)</f>
        <v/>
      </c>
      <c r="E212" s="5" t="str">
        <f>IF(Tabla1[[#This Row],[Código_Actividad]]="","",'[4]Formulario PPGR1'!#REF!)</f>
        <v/>
      </c>
      <c r="F212" s="5" t="str">
        <f>IF(Tabla1[[#This Row],[Código_Actividad]]="","",'[4]Formulario PPGR1'!#REF!)</f>
        <v/>
      </c>
      <c r="G212" s="235"/>
      <c r="H212" s="236"/>
      <c r="I212" s="236"/>
      <c r="J212" s="235"/>
      <c r="K212" s="237"/>
      <c r="L212" s="238">
        <f>+Tabla1[[#This Row],[Precio Unitario]]*Tabla1[[#This Row],[Cantidad de Insumos]]</f>
        <v>0</v>
      </c>
      <c r="M212" s="239"/>
      <c r="N212" s="236"/>
    </row>
    <row r="213" spans="2:14" ht="12.75" x14ac:dyDescent="0.2">
      <c r="B213" s="5" t="str">
        <f>IF(Tabla1[[#This Row],[Código_Actividad]]="","",CONCATENATE(Tabla1[[#This Row],[POA]],".",Tabla1[[#This Row],[SRS]],".",Tabla1[[#This Row],[AREA]],".",Tabla1[[#This Row],[TIPO]]))</f>
        <v/>
      </c>
      <c r="C213" s="5" t="str">
        <f>IF(Tabla1[[#This Row],[Código_Actividad]]="","",'[4]Formulario PPGR1'!#REF!)</f>
        <v/>
      </c>
      <c r="D213" s="5" t="str">
        <f>IF(Tabla1[[#This Row],[Código_Actividad]]="","",'[4]Formulario PPGR1'!#REF!)</f>
        <v/>
      </c>
      <c r="E213" s="5" t="str">
        <f>IF(Tabla1[[#This Row],[Código_Actividad]]="","",'[4]Formulario PPGR1'!#REF!)</f>
        <v/>
      </c>
      <c r="F213" s="5" t="str">
        <f>IF(Tabla1[[#This Row],[Código_Actividad]]="","",'[4]Formulario PPGR1'!#REF!)</f>
        <v/>
      </c>
      <c r="G213" s="235"/>
      <c r="H213" s="236"/>
      <c r="I213" s="236"/>
      <c r="J213" s="235"/>
      <c r="K213" s="237"/>
      <c r="L213" s="238">
        <f>+Tabla1[[#This Row],[Precio Unitario]]*Tabla1[[#This Row],[Cantidad de Insumos]]</f>
        <v>0</v>
      </c>
      <c r="M213" s="239"/>
      <c r="N213" s="236"/>
    </row>
    <row r="214" spans="2:14" ht="12.75" x14ac:dyDescent="0.2">
      <c r="B214" s="5" t="str">
        <f>IF(Tabla1[[#This Row],[Código_Actividad]]="","",CONCATENATE(Tabla1[[#This Row],[POA]],".",Tabla1[[#This Row],[SRS]],".",Tabla1[[#This Row],[AREA]],".",Tabla1[[#This Row],[TIPO]]))</f>
        <v/>
      </c>
      <c r="C214" s="5" t="str">
        <f>IF(Tabla1[[#This Row],[Código_Actividad]]="","",'[4]Formulario PPGR1'!#REF!)</f>
        <v/>
      </c>
      <c r="D214" s="5" t="str">
        <f>IF(Tabla1[[#This Row],[Código_Actividad]]="","",'[4]Formulario PPGR1'!#REF!)</f>
        <v/>
      </c>
      <c r="E214" s="5" t="str">
        <f>IF(Tabla1[[#This Row],[Código_Actividad]]="","",'[4]Formulario PPGR1'!#REF!)</f>
        <v/>
      </c>
      <c r="F214" s="5" t="str">
        <f>IF(Tabla1[[#This Row],[Código_Actividad]]="","",'[4]Formulario PPGR1'!#REF!)</f>
        <v/>
      </c>
      <c r="G214" s="235"/>
      <c r="H214" s="236"/>
      <c r="I214" s="236"/>
      <c r="J214" s="235"/>
      <c r="K214" s="237"/>
      <c r="L214" s="238">
        <f>+Tabla1[[#This Row],[Precio Unitario]]*Tabla1[[#This Row],[Cantidad de Insumos]]</f>
        <v>0</v>
      </c>
      <c r="M214" s="239"/>
      <c r="N214" s="236"/>
    </row>
    <row r="215" spans="2:14" s="44" customFormat="1" x14ac:dyDescent="0.25">
      <c r="G215" s="227"/>
      <c r="H215" s="227"/>
      <c r="I215" s="227"/>
      <c r="J215" s="227"/>
      <c r="K215" s="240"/>
      <c r="L215" s="227"/>
      <c r="M215" s="227"/>
      <c r="N215" s="227"/>
    </row>
    <row r="216" spans="2:14" s="44" customFormat="1" x14ac:dyDescent="0.25">
      <c r="G216" s="227"/>
      <c r="H216" s="227"/>
      <c r="I216" s="227"/>
      <c r="J216" s="227"/>
      <c r="K216" s="240"/>
      <c r="L216" s="227"/>
      <c r="M216" s="227"/>
      <c r="N216" s="227"/>
    </row>
    <row r="217" spans="2:14" s="44" customFormat="1" x14ac:dyDescent="0.25">
      <c r="G217" s="227"/>
      <c r="H217" s="227"/>
      <c r="I217" s="227"/>
      <c r="J217" s="227"/>
      <c r="K217" s="240"/>
      <c r="L217" s="227"/>
      <c r="M217" s="227"/>
      <c r="N217" s="227"/>
    </row>
    <row r="218" spans="2:14" s="44" customFormat="1" x14ac:dyDescent="0.25">
      <c r="G218" s="227"/>
      <c r="H218" s="227"/>
      <c r="I218" s="227"/>
      <c r="J218" s="227"/>
      <c r="K218" s="240"/>
      <c r="L218" s="227"/>
      <c r="M218" s="227"/>
      <c r="N218" s="227"/>
    </row>
    <row r="219" spans="2:14" s="44" customFormat="1" x14ac:dyDescent="0.25">
      <c r="G219" s="227"/>
      <c r="H219" s="227"/>
      <c r="I219" s="227"/>
      <c r="J219" s="227"/>
      <c r="K219" s="240"/>
      <c r="L219" s="227"/>
      <c r="M219" s="227"/>
      <c r="N219" s="227"/>
    </row>
    <row r="220" spans="2:14" s="44" customFormat="1" x14ac:dyDescent="0.25">
      <c r="G220" s="227"/>
      <c r="H220" s="227"/>
      <c r="I220" s="227"/>
      <c r="J220" s="227"/>
      <c r="K220" s="240"/>
      <c r="L220" s="227"/>
      <c r="M220" s="227"/>
      <c r="N220" s="227"/>
    </row>
    <row r="221" spans="2:14" s="44" customFormat="1" x14ac:dyDescent="0.25">
      <c r="G221" s="227"/>
      <c r="H221" s="227"/>
      <c r="I221" s="227"/>
      <c r="J221" s="227"/>
      <c r="K221" s="240"/>
      <c r="L221" s="227"/>
      <c r="M221" s="227"/>
      <c r="N221" s="227"/>
    </row>
    <row r="222" spans="2:14" s="44" customFormat="1" x14ac:dyDescent="0.25">
      <c r="G222" s="227"/>
      <c r="H222" s="227"/>
      <c r="I222" s="227"/>
      <c r="J222" s="227"/>
      <c r="K222" s="240"/>
      <c r="L222" s="227"/>
      <c r="M222" s="227"/>
      <c r="N222" s="227"/>
    </row>
    <row r="223" spans="2:14" s="44" customFormat="1" x14ac:dyDescent="0.25">
      <c r="G223" s="227"/>
      <c r="H223" s="227"/>
      <c r="I223" s="227"/>
      <c r="J223" s="227"/>
      <c r="K223" s="240"/>
      <c r="L223" s="227"/>
      <c r="M223" s="227"/>
      <c r="N223" s="227"/>
    </row>
    <row r="224" spans="2:14" s="44" customFormat="1" x14ac:dyDescent="0.25">
      <c r="G224" s="227"/>
      <c r="H224" s="227"/>
      <c r="I224" s="227"/>
      <c r="J224" s="227"/>
      <c r="K224" s="240"/>
      <c r="L224" s="227"/>
      <c r="M224" s="227"/>
      <c r="N224" s="227"/>
    </row>
    <row r="225" spans="7:14" s="44" customFormat="1" x14ac:dyDescent="0.25">
      <c r="G225" s="227"/>
      <c r="H225" s="227"/>
      <c r="I225" s="227"/>
      <c r="J225" s="227"/>
      <c r="K225" s="240"/>
      <c r="L225" s="227"/>
      <c r="M225" s="227"/>
      <c r="N225" s="227"/>
    </row>
    <row r="226" spans="7:14" s="44" customFormat="1" x14ac:dyDescent="0.25">
      <c r="G226" s="227"/>
      <c r="H226" s="227"/>
      <c r="I226" s="227"/>
      <c r="J226" s="227"/>
      <c r="K226" s="240"/>
      <c r="L226" s="227"/>
      <c r="M226" s="227"/>
      <c r="N226" s="227"/>
    </row>
    <row r="227" spans="7:14" s="44" customFormat="1" x14ac:dyDescent="0.25">
      <c r="G227" s="227"/>
      <c r="H227" s="227"/>
      <c r="I227" s="227"/>
      <c r="J227" s="227"/>
      <c r="K227" s="240"/>
      <c r="L227" s="227"/>
      <c r="M227" s="227"/>
      <c r="N227" s="227"/>
    </row>
    <row r="228" spans="7:14" s="44" customFormat="1" x14ac:dyDescent="0.25">
      <c r="G228" s="227"/>
      <c r="H228" s="227"/>
      <c r="I228" s="227"/>
      <c r="J228" s="227"/>
      <c r="K228" s="240"/>
      <c r="L228" s="227"/>
      <c r="M228" s="227"/>
      <c r="N228" s="227"/>
    </row>
    <row r="229" spans="7:14" s="44" customFormat="1" x14ac:dyDescent="0.25">
      <c r="G229" s="227"/>
      <c r="H229" s="227"/>
      <c r="I229" s="227"/>
      <c r="J229" s="227"/>
      <c r="K229" s="240"/>
      <c r="L229" s="227"/>
      <c r="M229" s="227"/>
      <c r="N229" s="227"/>
    </row>
    <row r="230" spans="7:14" s="44" customFormat="1" x14ac:dyDescent="0.25">
      <c r="G230" s="227"/>
      <c r="H230" s="227"/>
      <c r="I230" s="227"/>
      <c r="J230" s="227"/>
      <c r="K230" s="240"/>
      <c r="L230" s="227"/>
      <c r="M230" s="227"/>
      <c r="N230" s="227"/>
    </row>
    <row r="231" spans="7:14" s="44" customFormat="1" x14ac:dyDescent="0.25">
      <c r="G231" s="227"/>
      <c r="H231" s="227"/>
      <c r="I231" s="227"/>
      <c r="J231" s="227"/>
      <c r="K231" s="240"/>
      <c r="L231" s="227"/>
      <c r="M231" s="227"/>
      <c r="N231" s="227"/>
    </row>
    <row r="232" spans="7:14" s="44" customFormat="1" x14ac:dyDescent="0.25">
      <c r="G232" s="227"/>
      <c r="H232" s="227"/>
      <c r="I232" s="227"/>
      <c r="J232" s="227"/>
      <c r="K232" s="240"/>
      <c r="L232" s="227"/>
      <c r="M232" s="227"/>
      <c r="N232" s="227"/>
    </row>
    <row r="233" spans="7:14" s="44" customFormat="1" x14ac:dyDescent="0.25">
      <c r="G233" s="227"/>
      <c r="H233" s="227"/>
      <c r="I233" s="227"/>
      <c r="J233" s="227"/>
      <c r="K233" s="240"/>
      <c r="L233" s="227"/>
      <c r="M233" s="227"/>
      <c r="N233" s="227"/>
    </row>
    <row r="234" spans="7:14" s="44" customFormat="1" x14ac:dyDescent="0.25">
      <c r="G234" s="227"/>
      <c r="H234" s="227"/>
      <c r="I234" s="227"/>
      <c r="J234" s="227"/>
      <c r="K234" s="240"/>
      <c r="L234" s="227"/>
      <c r="M234" s="227"/>
      <c r="N234" s="227"/>
    </row>
    <row r="235" spans="7:14" s="44" customFormat="1" x14ac:dyDescent="0.25">
      <c r="G235" s="227"/>
      <c r="H235" s="227"/>
      <c r="I235" s="227"/>
      <c r="J235" s="227"/>
      <c r="K235" s="240"/>
      <c r="L235" s="227"/>
      <c r="M235" s="227"/>
      <c r="N235" s="227"/>
    </row>
    <row r="236" spans="7:14" s="44" customFormat="1" x14ac:dyDescent="0.25">
      <c r="G236" s="227"/>
      <c r="H236" s="227"/>
      <c r="I236" s="227"/>
      <c r="J236" s="227"/>
      <c r="K236" s="240"/>
      <c r="L236" s="227"/>
      <c r="M236" s="227"/>
      <c r="N236" s="227"/>
    </row>
    <row r="237" spans="7:14" s="44" customFormat="1" x14ac:dyDescent="0.25">
      <c r="G237" s="227"/>
      <c r="H237" s="227"/>
      <c r="I237" s="227"/>
      <c r="J237" s="227"/>
      <c r="K237" s="240"/>
      <c r="L237" s="227"/>
      <c r="M237" s="227"/>
      <c r="N237" s="227"/>
    </row>
    <row r="238" spans="7:14" s="44" customFormat="1" x14ac:dyDescent="0.25">
      <c r="G238" s="227"/>
      <c r="H238" s="227"/>
      <c r="I238" s="227"/>
      <c r="J238" s="227"/>
      <c r="K238" s="240"/>
      <c r="L238" s="227"/>
      <c r="M238" s="227"/>
      <c r="N238" s="227"/>
    </row>
    <row r="239" spans="7:14" s="44" customFormat="1" x14ac:dyDescent="0.25">
      <c r="G239" s="227"/>
      <c r="H239" s="227"/>
      <c r="I239" s="227"/>
      <c r="J239" s="227"/>
      <c r="K239" s="240"/>
      <c r="L239" s="227"/>
      <c r="M239" s="227"/>
      <c r="N239" s="227"/>
    </row>
    <row r="240" spans="7:14" s="44" customFormat="1" x14ac:dyDescent="0.25">
      <c r="G240" s="227"/>
      <c r="H240" s="227"/>
      <c r="I240" s="227"/>
      <c r="J240" s="227"/>
      <c r="K240" s="240"/>
      <c r="L240" s="227"/>
      <c r="M240" s="227"/>
      <c r="N240" s="227"/>
    </row>
    <row r="241" spans="7:14" s="44" customFormat="1" x14ac:dyDescent="0.25">
      <c r="G241" s="227"/>
      <c r="H241" s="227"/>
      <c r="I241" s="227"/>
      <c r="J241" s="227"/>
      <c r="K241" s="240"/>
      <c r="L241" s="227"/>
      <c r="M241" s="227"/>
      <c r="N241" s="227"/>
    </row>
    <row r="242" spans="7:14" s="44" customFormat="1" x14ac:dyDescent="0.25">
      <c r="G242" s="227"/>
      <c r="H242" s="227"/>
      <c r="I242" s="227"/>
      <c r="J242" s="227"/>
      <c r="K242" s="240"/>
      <c r="L242" s="227"/>
      <c r="M242" s="227"/>
      <c r="N242" s="227"/>
    </row>
    <row r="243" spans="7:14" s="44" customFormat="1" x14ac:dyDescent="0.25">
      <c r="G243" s="227"/>
      <c r="H243" s="227"/>
      <c r="I243" s="227"/>
      <c r="J243" s="227"/>
      <c r="K243" s="240"/>
      <c r="L243" s="227"/>
      <c r="M243" s="227"/>
      <c r="N243" s="227"/>
    </row>
    <row r="244" spans="7:14" s="44" customFormat="1" x14ac:dyDescent="0.25">
      <c r="G244" s="227"/>
      <c r="H244" s="227"/>
      <c r="I244" s="227"/>
      <c r="J244" s="227"/>
      <c r="K244" s="240"/>
      <c r="L244" s="227"/>
      <c r="M244" s="227"/>
      <c r="N244" s="227"/>
    </row>
    <row r="245" spans="7:14" s="44" customFormat="1" x14ac:dyDescent="0.25">
      <c r="G245" s="227"/>
      <c r="H245" s="227"/>
      <c r="I245" s="227"/>
      <c r="J245" s="227"/>
      <c r="K245" s="240"/>
      <c r="L245" s="227"/>
      <c r="M245" s="227"/>
      <c r="N245" s="227"/>
    </row>
    <row r="246" spans="7:14" s="44" customFormat="1" x14ac:dyDescent="0.25">
      <c r="G246" s="227"/>
      <c r="H246" s="227"/>
      <c r="I246" s="227"/>
      <c r="J246" s="227"/>
      <c r="K246" s="240"/>
      <c r="L246" s="227"/>
      <c r="M246" s="227"/>
      <c r="N246" s="227"/>
    </row>
    <row r="247" spans="7:14" s="44" customFormat="1" x14ac:dyDescent="0.25">
      <c r="G247" s="227"/>
      <c r="H247" s="227"/>
      <c r="I247" s="227"/>
      <c r="J247" s="227"/>
      <c r="K247" s="240"/>
      <c r="L247" s="227"/>
      <c r="M247" s="227"/>
      <c r="N247" s="227"/>
    </row>
    <row r="248" spans="7:14" s="44" customFormat="1" x14ac:dyDescent="0.25">
      <c r="G248" s="227"/>
      <c r="H248" s="227"/>
      <c r="I248" s="227"/>
      <c r="J248" s="227"/>
      <c r="K248" s="240"/>
      <c r="L248" s="227"/>
      <c r="M248" s="227"/>
      <c r="N248" s="227"/>
    </row>
    <row r="249" spans="7:14" s="44" customFormat="1" x14ac:dyDescent="0.25">
      <c r="G249" s="227"/>
      <c r="H249" s="227"/>
      <c r="I249" s="227"/>
      <c r="J249" s="227"/>
      <c r="K249" s="240"/>
      <c r="L249" s="227"/>
      <c r="M249" s="227"/>
      <c r="N249" s="227"/>
    </row>
    <row r="250" spans="7:14" s="44" customFormat="1" x14ac:dyDescent="0.25">
      <c r="G250" s="227"/>
      <c r="H250" s="227"/>
      <c r="I250" s="227"/>
      <c r="J250" s="227"/>
      <c r="K250" s="240"/>
      <c r="L250" s="227"/>
      <c r="M250" s="227"/>
      <c r="N250" s="227"/>
    </row>
    <row r="251" spans="7:14" s="44" customFormat="1" x14ac:dyDescent="0.25">
      <c r="G251" s="227"/>
      <c r="H251" s="227"/>
      <c r="I251" s="227"/>
      <c r="J251" s="227"/>
      <c r="K251" s="240"/>
      <c r="L251" s="227"/>
      <c r="M251" s="227"/>
      <c r="N251" s="227"/>
    </row>
    <row r="252" spans="7:14" s="44" customFormat="1" x14ac:dyDescent="0.25">
      <c r="G252" s="227"/>
      <c r="H252" s="227"/>
      <c r="I252" s="227"/>
      <c r="J252" s="227"/>
      <c r="K252" s="240"/>
      <c r="L252" s="227"/>
      <c r="M252" s="227"/>
      <c r="N252" s="227"/>
    </row>
    <row r="253" spans="7:14" s="44" customFormat="1" x14ac:dyDescent="0.25">
      <c r="G253" s="227"/>
      <c r="H253" s="227"/>
      <c r="I253" s="227"/>
      <c r="J253" s="227"/>
      <c r="K253" s="240"/>
      <c r="L253" s="227"/>
      <c r="M253" s="227"/>
      <c r="N253" s="227"/>
    </row>
    <row r="254" spans="7:14" s="44" customFormat="1" x14ac:dyDescent="0.25">
      <c r="G254" s="227"/>
      <c r="H254" s="227"/>
      <c r="I254" s="227"/>
      <c r="J254" s="227"/>
      <c r="K254" s="240"/>
      <c r="L254" s="227"/>
      <c r="M254" s="227"/>
      <c r="N254" s="227"/>
    </row>
    <row r="255" spans="7:14" s="44" customFormat="1" x14ac:dyDescent="0.25">
      <c r="G255" s="227"/>
      <c r="H255" s="227"/>
      <c r="I255" s="227"/>
      <c r="J255" s="227"/>
      <c r="K255" s="240"/>
      <c r="L255" s="227"/>
      <c r="M255" s="227"/>
      <c r="N255" s="227"/>
    </row>
    <row r="256" spans="7:14" s="44" customFormat="1" x14ac:dyDescent="0.25">
      <c r="G256" s="227"/>
      <c r="H256" s="227"/>
      <c r="I256" s="227"/>
      <c r="J256" s="227"/>
      <c r="K256" s="240"/>
      <c r="L256" s="227"/>
      <c r="M256" s="227"/>
      <c r="N256" s="227"/>
    </row>
    <row r="257" spans="7:14" s="44" customFormat="1" x14ac:dyDescent="0.25">
      <c r="G257" s="227"/>
      <c r="H257" s="227"/>
      <c r="I257" s="227"/>
      <c r="J257" s="227"/>
      <c r="K257" s="240"/>
      <c r="L257" s="227"/>
      <c r="M257" s="227"/>
      <c r="N257" s="227"/>
    </row>
    <row r="258" spans="7:14" s="44" customFormat="1" x14ac:dyDescent="0.25">
      <c r="G258" s="227"/>
      <c r="H258" s="227"/>
      <c r="I258" s="227"/>
      <c r="J258" s="227"/>
      <c r="K258" s="240"/>
      <c r="L258" s="227"/>
      <c r="M258" s="227"/>
      <c r="N258" s="227"/>
    </row>
    <row r="259" spans="7:14" s="44" customFormat="1" x14ac:dyDescent="0.25">
      <c r="G259" s="227"/>
      <c r="H259" s="227"/>
      <c r="I259" s="227"/>
      <c r="J259" s="227"/>
      <c r="K259" s="240"/>
      <c r="L259" s="227"/>
      <c r="M259" s="227"/>
      <c r="N259" s="227"/>
    </row>
    <row r="260" spans="7:14" s="44" customFormat="1" x14ac:dyDescent="0.25">
      <c r="G260" s="227"/>
      <c r="H260" s="227"/>
      <c r="I260" s="227"/>
      <c r="J260" s="227"/>
      <c r="K260" s="240"/>
      <c r="L260" s="227"/>
      <c r="M260" s="227"/>
      <c r="N260" s="227"/>
    </row>
    <row r="261" spans="7:14" s="44" customFormat="1" x14ac:dyDescent="0.25">
      <c r="G261" s="227"/>
      <c r="H261" s="227"/>
      <c r="I261" s="227"/>
      <c r="J261" s="227"/>
      <c r="K261" s="240"/>
      <c r="L261" s="227"/>
      <c r="M261" s="227"/>
      <c r="N261" s="227"/>
    </row>
    <row r="262" spans="7:14" s="44" customFormat="1" x14ac:dyDescent="0.25">
      <c r="G262" s="227"/>
      <c r="H262" s="227"/>
      <c r="I262" s="227"/>
      <c r="J262" s="227"/>
      <c r="K262" s="240"/>
      <c r="L262" s="227"/>
      <c r="M262" s="227"/>
      <c r="N262" s="227"/>
    </row>
    <row r="263" spans="7:14" s="44" customFormat="1" x14ac:dyDescent="0.25">
      <c r="G263" s="227"/>
      <c r="H263" s="227"/>
      <c r="I263" s="227"/>
      <c r="J263" s="227"/>
      <c r="K263" s="240"/>
      <c r="L263" s="227"/>
      <c r="M263" s="227"/>
      <c r="N263" s="227"/>
    </row>
    <row r="264" spans="7:14" s="44" customFormat="1" x14ac:dyDescent="0.25">
      <c r="G264" s="227"/>
      <c r="H264" s="227"/>
      <c r="I264" s="227"/>
      <c r="J264" s="227"/>
      <c r="K264" s="240"/>
      <c r="L264" s="227"/>
      <c r="M264" s="227"/>
      <c r="N264" s="227"/>
    </row>
    <row r="265" spans="7:14" s="44" customFormat="1" x14ac:dyDescent="0.25">
      <c r="G265" s="227"/>
      <c r="H265" s="227"/>
      <c r="I265" s="227"/>
      <c r="J265" s="227"/>
      <c r="K265" s="240"/>
      <c r="L265" s="227"/>
      <c r="M265" s="227"/>
      <c r="N265" s="227"/>
    </row>
    <row r="266" spans="7:14" s="44" customFormat="1" x14ac:dyDescent="0.25">
      <c r="G266" s="227"/>
      <c r="H266" s="227"/>
      <c r="I266" s="227"/>
      <c r="J266" s="227"/>
      <c r="K266" s="240"/>
      <c r="L266" s="227"/>
      <c r="M266" s="227"/>
      <c r="N266" s="227"/>
    </row>
    <row r="267" spans="7:14" s="44" customFormat="1" x14ac:dyDescent="0.25">
      <c r="G267" s="227"/>
      <c r="H267" s="227"/>
      <c r="I267" s="227"/>
      <c r="J267" s="227"/>
      <c r="K267" s="240"/>
      <c r="L267" s="227"/>
      <c r="M267" s="227"/>
      <c r="N267" s="227"/>
    </row>
    <row r="268" spans="7:14" s="44" customFormat="1" x14ac:dyDescent="0.25">
      <c r="G268" s="227"/>
      <c r="H268" s="227"/>
      <c r="I268" s="227"/>
      <c r="J268" s="227"/>
      <c r="K268" s="240"/>
      <c r="L268" s="227"/>
      <c r="M268" s="227"/>
      <c r="N268" s="227"/>
    </row>
    <row r="269" spans="7:14" s="44" customFormat="1" x14ac:dyDescent="0.25">
      <c r="G269" s="227"/>
      <c r="H269" s="227"/>
      <c r="I269" s="227"/>
      <c r="J269" s="227"/>
      <c r="K269" s="240"/>
      <c r="L269" s="227"/>
      <c r="M269" s="227"/>
      <c r="N269" s="227"/>
    </row>
    <row r="270" spans="7:14" s="44" customFormat="1" x14ac:dyDescent="0.25">
      <c r="G270" s="227"/>
      <c r="H270" s="227"/>
      <c r="I270" s="227"/>
      <c r="J270" s="227"/>
      <c r="K270" s="240"/>
      <c r="L270" s="227"/>
      <c r="M270" s="227"/>
      <c r="N270" s="227"/>
    </row>
    <row r="271" spans="7:14" s="44" customFormat="1" x14ac:dyDescent="0.25">
      <c r="G271" s="227"/>
      <c r="H271" s="227"/>
      <c r="I271" s="227"/>
      <c r="J271" s="227"/>
      <c r="K271" s="240"/>
      <c r="L271" s="227"/>
      <c r="M271" s="227"/>
      <c r="N271" s="227"/>
    </row>
    <row r="272" spans="7:14" s="44" customFormat="1" x14ac:dyDescent="0.25">
      <c r="G272" s="227"/>
      <c r="H272" s="227"/>
      <c r="I272" s="227"/>
      <c r="J272" s="227"/>
      <c r="K272" s="240"/>
      <c r="L272" s="227"/>
      <c r="M272" s="227"/>
      <c r="N272" s="227"/>
    </row>
    <row r="273" spans="7:14" s="44" customFormat="1" x14ac:dyDescent="0.25">
      <c r="G273" s="227"/>
      <c r="H273" s="227"/>
      <c r="I273" s="227"/>
      <c r="J273" s="227"/>
      <c r="K273" s="240"/>
      <c r="L273" s="227"/>
      <c r="M273" s="227"/>
      <c r="N273" s="227"/>
    </row>
    <row r="274" spans="7:14" s="44" customFormat="1" x14ac:dyDescent="0.25">
      <c r="G274" s="227"/>
      <c r="H274" s="227"/>
      <c r="I274" s="227"/>
      <c r="J274" s="227"/>
      <c r="K274" s="240"/>
      <c r="L274" s="227"/>
      <c r="M274" s="227"/>
      <c r="N274" s="227"/>
    </row>
    <row r="275" spans="7:14" s="44" customFormat="1" x14ac:dyDescent="0.25">
      <c r="G275" s="227"/>
      <c r="H275" s="227"/>
      <c r="I275" s="227"/>
      <c r="J275" s="227"/>
      <c r="K275" s="240"/>
      <c r="L275" s="227"/>
      <c r="M275" s="227"/>
      <c r="N275" s="227"/>
    </row>
    <row r="276" spans="7:14" s="44" customFormat="1" x14ac:dyDescent="0.25">
      <c r="G276" s="227"/>
      <c r="H276" s="227"/>
      <c r="I276" s="227"/>
      <c r="J276" s="227"/>
      <c r="K276" s="240"/>
      <c r="L276" s="227"/>
      <c r="M276" s="227"/>
      <c r="N276" s="227"/>
    </row>
    <row r="277" spans="7:14" s="44" customFormat="1" x14ac:dyDescent="0.25">
      <c r="G277" s="227"/>
      <c r="H277" s="227"/>
      <c r="I277" s="227"/>
      <c r="J277" s="227"/>
      <c r="K277" s="240"/>
      <c r="L277" s="227"/>
      <c r="M277" s="227"/>
      <c r="N277" s="227"/>
    </row>
    <row r="278" spans="7:14" s="44" customFormat="1" x14ac:dyDescent="0.25">
      <c r="G278" s="227"/>
      <c r="H278" s="227"/>
      <c r="I278" s="227"/>
      <c r="J278" s="227"/>
      <c r="K278" s="240"/>
      <c r="L278" s="227"/>
      <c r="M278" s="227"/>
      <c r="N278" s="227"/>
    </row>
    <row r="279" spans="7:14" s="44" customFormat="1" x14ac:dyDescent="0.25">
      <c r="G279" s="227"/>
      <c r="H279" s="227"/>
      <c r="I279" s="227"/>
      <c r="J279" s="227"/>
      <c r="K279" s="240"/>
      <c r="L279" s="227"/>
      <c r="M279" s="227"/>
      <c r="N279" s="227"/>
    </row>
    <row r="280" spans="7:14" s="44" customFormat="1" x14ac:dyDescent="0.25">
      <c r="G280" s="227"/>
      <c r="H280" s="227"/>
      <c r="I280" s="227"/>
      <c r="J280" s="227"/>
      <c r="K280" s="240"/>
      <c r="L280" s="227"/>
      <c r="M280" s="227"/>
      <c r="N280" s="227"/>
    </row>
    <row r="281" spans="7:14" s="44" customFormat="1" x14ac:dyDescent="0.25">
      <c r="G281" s="227"/>
      <c r="H281" s="227"/>
      <c r="I281" s="227"/>
      <c r="J281" s="227"/>
      <c r="K281" s="240"/>
      <c r="L281" s="227"/>
      <c r="M281" s="227"/>
      <c r="N281" s="227"/>
    </row>
    <row r="282" spans="7:14" s="44" customFormat="1" x14ac:dyDescent="0.25">
      <c r="G282" s="227"/>
      <c r="H282" s="227"/>
      <c r="I282" s="227"/>
      <c r="J282" s="227"/>
      <c r="K282" s="240"/>
      <c r="L282" s="227"/>
      <c r="M282" s="227"/>
      <c r="N282" s="227"/>
    </row>
    <row r="283" spans="7:14" s="44" customFormat="1" x14ac:dyDescent="0.25">
      <c r="G283" s="227"/>
      <c r="H283" s="227"/>
      <c r="I283" s="227"/>
      <c r="J283" s="227"/>
      <c r="K283" s="240"/>
      <c r="L283" s="227"/>
      <c r="M283" s="227"/>
      <c r="N283" s="227"/>
    </row>
    <row r="284" spans="7:14" s="44" customFormat="1" x14ac:dyDescent="0.25">
      <c r="G284" s="227"/>
      <c r="H284" s="227"/>
      <c r="I284" s="227"/>
      <c r="J284" s="227"/>
      <c r="K284" s="240"/>
      <c r="L284" s="227"/>
      <c r="M284" s="227"/>
      <c r="N284" s="227"/>
    </row>
    <row r="285" spans="7:14" s="44" customFormat="1" x14ac:dyDescent="0.25">
      <c r="G285" s="227"/>
      <c r="H285" s="227"/>
      <c r="I285" s="227"/>
      <c r="J285" s="227"/>
      <c r="K285" s="240"/>
      <c r="L285" s="227"/>
      <c r="M285" s="227"/>
      <c r="N285" s="227"/>
    </row>
    <row r="286" spans="7:14" s="44" customFormat="1" x14ac:dyDescent="0.25">
      <c r="G286" s="227"/>
      <c r="H286" s="227"/>
      <c r="I286" s="227"/>
      <c r="J286" s="227"/>
      <c r="K286" s="240"/>
      <c r="L286" s="227"/>
      <c r="M286" s="227"/>
      <c r="N286" s="227"/>
    </row>
    <row r="287" spans="7:14" s="44" customFormat="1" x14ac:dyDescent="0.25">
      <c r="G287" s="227"/>
      <c r="H287" s="227"/>
      <c r="I287" s="227"/>
      <c r="J287" s="227"/>
      <c r="K287" s="240"/>
      <c r="L287" s="227"/>
      <c r="M287" s="227"/>
      <c r="N287" s="227"/>
    </row>
    <row r="288" spans="7:14" s="44" customFormat="1" x14ac:dyDescent="0.25">
      <c r="G288" s="227"/>
      <c r="H288" s="227"/>
      <c r="I288" s="227"/>
      <c r="J288" s="227"/>
      <c r="K288" s="240"/>
      <c r="L288" s="227"/>
      <c r="M288" s="227"/>
      <c r="N288" s="227"/>
    </row>
    <row r="289" spans="7:14" s="44" customFormat="1" x14ac:dyDescent="0.25">
      <c r="G289" s="227"/>
      <c r="H289" s="227"/>
      <c r="I289" s="227"/>
      <c r="J289" s="227"/>
      <c r="K289" s="240"/>
      <c r="L289" s="227"/>
      <c r="M289" s="227"/>
      <c r="N289" s="227"/>
    </row>
    <row r="290" spans="7:14" s="44" customFormat="1" x14ac:dyDescent="0.25">
      <c r="G290" s="227"/>
      <c r="H290" s="227"/>
      <c r="I290" s="227"/>
      <c r="J290" s="227"/>
      <c r="K290" s="240"/>
      <c r="L290" s="227"/>
      <c r="M290" s="227"/>
      <c r="N290" s="227"/>
    </row>
    <row r="291" spans="7:14" s="44" customFormat="1" x14ac:dyDescent="0.25">
      <c r="G291" s="227"/>
      <c r="H291" s="227"/>
      <c r="I291" s="227"/>
      <c r="J291" s="227"/>
      <c r="K291" s="240"/>
      <c r="L291" s="227"/>
      <c r="M291" s="227"/>
      <c r="N291" s="227"/>
    </row>
    <row r="292" spans="7:14" s="44" customFormat="1" x14ac:dyDescent="0.25">
      <c r="G292" s="227"/>
      <c r="H292" s="227"/>
      <c r="I292" s="227"/>
      <c r="J292" s="227"/>
      <c r="K292" s="240"/>
      <c r="L292" s="227"/>
      <c r="M292" s="227"/>
      <c r="N292" s="227"/>
    </row>
    <row r="293" spans="7:14" s="44" customFormat="1" x14ac:dyDescent="0.25">
      <c r="G293" s="227"/>
      <c r="H293" s="227"/>
      <c r="I293" s="227"/>
      <c r="J293" s="227"/>
      <c r="K293" s="240"/>
      <c r="L293" s="227"/>
      <c r="M293" s="227"/>
      <c r="N293" s="227"/>
    </row>
    <row r="294" spans="7:14" s="44" customFormat="1" x14ac:dyDescent="0.25">
      <c r="G294" s="227"/>
      <c r="H294" s="227"/>
      <c r="I294" s="227"/>
      <c r="J294" s="227"/>
      <c r="K294" s="240"/>
      <c r="L294" s="227"/>
      <c r="M294" s="227"/>
      <c r="N294" s="227"/>
    </row>
    <row r="295" spans="7:14" s="44" customFormat="1" x14ac:dyDescent="0.25">
      <c r="G295" s="227"/>
      <c r="H295" s="227"/>
      <c r="I295" s="227"/>
      <c r="J295" s="227"/>
      <c r="K295" s="240"/>
      <c r="L295" s="227"/>
      <c r="M295" s="227"/>
      <c r="N295" s="227"/>
    </row>
    <row r="296" spans="7:14" s="44" customFormat="1" x14ac:dyDescent="0.25">
      <c r="G296" s="227"/>
      <c r="H296" s="227"/>
      <c r="I296" s="227"/>
      <c r="J296" s="227"/>
      <c r="K296" s="240"/>
      <c r="L296" s="227"/>
      <c r="M296" s="227"/>
      <c r="N296" s="227"/>
    </row>
    <row r="297" spans="7:14" s="44" customFormat="1" x14ac:dyDescent="0.25">
      <c r="G297" s="227"/>
      <c r="H297" s="227"/>
      <c r="I297" s="227"/>
      <c r="J297" s="227"/>
      <c r="K297" s="240"/>
      <c r="L297" s="227"/>
      <c r="M297" s="227"/>
      <c r="N297" s="227"/>
    </row>
    <row r="298" spans="7:14" s="44" customFormat="1" x14ac:dyDescent="0.25">
      <c r="G298" s="227"/>
      <c r="H298" s="227"/>
      <c r="I298" s="227"/>
      <c r="J298" s="227"/>
      <c r="K298" s="240"/>
      <c r="L298" s="227"/>
      <c r="M298" s="227"/>
      <c r="N298" s="227"/>
    </row>
    <row r="299" spans="7:14" s="44" customFormat="1" x14ac:dyDescent="0.25">
      <c r="G299" s="227"/>
      <c r="H299" s="227"/>
      <c r="I299" s="227"/>
      <c r="J299" s="227"/>
      <c r="K299" s="240"/>
      <c r="L299" s="227"/>
      <c r="M299" s="227"/>
      <c r="N299" s="227"/>
    </row>
    <row r="300" spans="7:14" s="44" customFormat="1" x14ac:dyDescent="0.25">
      <c r="G300" s="227"/>
      <c r="H300" s="227"/>
      <c r="I300" s="227"/>
      <c r="J300" s="227"/>
      <c r="K300" s="240"/>
      <c r="L300" s="227"/>
      <c r="M300" s="227"/>
      <c r="N300" s="227"/>
    </row>
    <row r="301" spans="7:14" s="44" customFormat="1" x14ac:dyDescent="0.25">
      <c r="G301" s="227"/>
      <c r="H301" s="227"/>
      <c r="I301" s="227"/>
      <c r="J301" s="227"/>
      <c r="K301" s="240"/>
      <c r="L301" s="227"/>
      <c r="M301" s="227"/>
      <c r="N301" s="227"/>
    </row>
    <row r="302" spans="7:14" s="44" customFormat="1" x14ac:dyDescent="0.25">
      <c r="G302" s="227"/>
      <c r="H302" s="227"/>
      <c r="I302" s="227"/>
      <c r="J302" s="227"/>
      <c r="K302" s="240"/>
      <c r="L302" s="227"/>
      <c r="M302" s="227"/>
      <c r="N302" s="227"/>
    </row>
    <row r="303" spans="7:14" s="44" customFormat="1" x14ac:dyDescent="0.25">
      <c r="G303" s="227"/>
      <c r="H303" s="227"/>
      <c r="I303" s="227"/>
      <c r="J303" s="227"/>
      <c r="K303" s="240"/>
      <c r="L303" s="227"/>
      <c r="M303" s="227"/>
      <c r="N303" s="227"/>
    </row>
    <row r="304" spans="7:14" s="44" customFormat="1" x14ac:dyDescent="0.25">
      <c r="G304" s="227"/>
      <c r="H304" s="227"/>
      <c r="I304" s="227"/>
      <c r="J304" s="227"/>
      <c r="K304" s="240"/>
      <c r="L304" s="227"/>
      <c r="M304" s="227"/>
      <c r="N304" s="227"/>
    </row>
    <row r="305" spans="7:14" s="44" customFormat="1" x14ac:dyDescent="0.25">
      <c r="G305" s="227"/>
      <c r="H305" s="227"/>
      <c r="I305" s="227"/>
      <c r="J305" s="227"/>
      <c r="K305" s="240"/>
      <c r="L305" s="227"/>
      <c r="M305" s="227"/>
      <c r="N305" s="227"/>
    </row>
    <row r="306" spans="7:14" s="44" customFormat="1" x14ac:dyDescent="0.25">
      <c r="G306" s="227"/>
      <c r="H306" s="227"/>
      <c r="I306" s="227"/>
      <c r="J306" s="227"/>
      <c r="K306" s="240"/>
      <c r="L306" s="227"/>
      <c r="M306" s="227"/>
      <c r="N306" s="227"/>
    </row>
    <row r="307" spans="7:14" s="44" customFormat="1" x14ac:dyDescent="0.25">
      <c r="G307" s="227"/>
      <c r="H307" s="227"/>
      <c r="I307" s="227"/>
      <c r="J307" s="227"/>
      <c r="K307" s="240"/>
      <c r="L307" s="227"/>
      <c r="M307" s="227"/>
      <c r="N307" s="227"/>
    </row>
    <row r="308" spans="7:14" s="44" customFormat="1" x14ac:dyDescent="0.25">
      <c r="G308" s="227"/>
      <c r="H308" s="227"/>
      <c r="I308" s="227"/>
      <c r="J308" s="227"/>
      <c r="K308" s="240"/>
      <c r="L308" s="227"/>
      <c r="M308" s="227"/>
      <c r="N308" s="227"/>
    </row>
    <row r="309" spans="7:14" s="44" customFormat="1" x14ac:dyDescent="0.25">
      <c r="G309" s="227"/>
      <c r="H309" s="227"/>
      <c r="I309" s="227"/>
      <c r="J309" s="227"/>
      <c r="K309" s="240"/>
      <c r="L309" s="227"/>
      <c r="M309" s="227"/>
      <c r="N309" s="227"/>
    </row>
    <row r="310" spans="7:14" s="44" customFormat="1" x14ac:dyDescent="0.25">
      <c r="G310" s="227"/>
      <c r="H310" s="227"/>
      <c r="I310" s="227"/>
      <c r="J310" s="227"/>
      <c r="K310" s="240"/>
      <c r="L310" s="227"/>
      <c r="M310" s="227"/>
      <c r="N310" s="227"/>
    </row>
    <row r="311" spans="7:14" s="44" customFormat="1" x14ac:dyDescent="0.25">
      <c r="G311" s="227"/>
      <c r="H311" s="227"/>
      <c r="I311" s="227"/>
      <c r="J311" s="227"/>
      <c r="K311" s="240"/>
      <c r="L311" s="227"/>
      <c r="M311" s="227"/>
      <c r="N311" s="227"/>
    </row>
    <row r="312" spans="7:14" s="44" customFormat="1" x14ac:dyDescent="0.25">
      <c r="G312" s="227"/>
      <c r="H312" s="227"/>
      <c r="I312" s="227"/>
      <c r="J312" s="227"/>
      <c r="K312" s="240"/>
      <c r="L312" s="227"/>
      <c r="M312" s="227"/>
      <c r="N312" s="227"/>
    </row>
    <row r="313" spans="7:14" s="44" customFormat="1" x14ac:dyDescent="0.25">
      <c r="G313" s="227"/>
      <c r="H313" s="227"/>
      <c r="I313" s="227"/>
      <c r="J313" s="227"/>
      <c r="K313" s="240"/>
      <c r="L313" s="227"/>
      <c r="M313" s="227"/>
      <c r="N313" s="227"/>
    </row>
    <row r="314" spans="7:14" s="44" customFormat="1" x14ac:dyDescent="0.25">
      <c r="G314" s="227"/>
      <c r="H314" s="227"/>
      <c r="I314" s="227"/>
      <c r="J314" s="227"/>
      <c r="K314" s="240"/>
      <c r="L314" s="227"/>
      <c r="M314" s="227"/>
      <c r="N314" s="227"/>
    </row>
    <row r="315" spans="7:14" s="44" customFormat="1" x14ac:dyDescent="0.25">
      <c r="G315" s="227"/>
      <c r="H315" s="227"/>
      <c r="I315" s="227"/>
      <c r="J315" s="227"/>
      <c r="K315" s="240"/>
      <c r="L315" s="227"/>
      <c r="M315" s="227"/>
      <c r="N315" s="227"/>
    </row>
    <row r="316" spans="7:14" s="44" customFormat="1" x14ac:dyDescent="0.25">
      <c r="G316" s="227"/>
      <c r="H316" s="227"/>
      <c r="I316" s="227"/>
      <c r="J316" s="227"/>
      <c r="K316" s="240"/>
      <c r="L316" s="227"/>
      <c r="M316" s="227"/>
      <c r="N316" s="227"/>
    </row>
    <row r="317" spans="7:14" s="44" customFormat="1" x14ac:dyDescent="0.25">
      <c r="G317" s="227"/>
      <c r="H317" s="227"/>
      <c r="I317" s="227"/>
      <c r="J317" s="227"/>
      <c r="K317" s="240"/>
      <c r="L317" s="227"/>
      <c r="M317" s="227"/>
      <c r="N317" s="227"/>
    </row>
    <row r="318" spans="7:14" s="44" customFormat="1" x14ac:dyDescent="0.25">
      <c r="G318" s="227"/>
      <c r="H318" s="227"/>
      <c r="I318" s="227"/>
      <c r="J318" s="227"/>
      <c r="K318" s="240"/>
      <c r="L318" s="227"/>
      <c r="M318" s="227"/>
      <c r="N318" s="227"/>
    </row>
    <row r="319" spans="7:14" s="44" customFormat="1" x14ac:dyDescent="0.25">
      <c r="G319" s="227"/>
      <c r="H319" s="227"/>
      <c r="I319" s="227"/>
      <c r="J319" s="227"/>
      <c r="K319" s="240"/>
      <c r="L319" s="227"/>
      <c r="M319" s="227"/>
      <c r="N319" s="227"/>
    </row>
    <row r="320" spans="7:14" s="44" customFormat="1" x14ac:dyDescent="0.25">
      <c r="G320" s="227"/>
      <c r="H320" s="227"/>
      <c r="I320" s="227"/>
      <c r="J320" s="227"/>
      <c r="K320" s="240"/>
      <c r="L320" s="227"/>
      <c r="M320" s="227"/>
      <c r="N320" s="227"/>
    </row>
    <row r="321" spans="7:14" s="44" customFormat="1" x14ac:dyDescent="0.25">
      <c r="G321" s="227"/>
      <c r="H321" s="227"/>
      <c r="I321" s="227"/>
      <c r="J321" s="227"/>
      <c r="K321" s="240"/>
      <c r="L321" s="227"/>
      <c r="M321" s="227"/>
      <c r="N321" s="227"/>
    </row>
    <row r="322" spans="7:14" s="44" customFormat="1" x14ac:dyDescent="0.25">
      <c r="G322" s="227"/>
      <c r="H322" s="227"/>
      <c r="I322" s="227"/>
      <c r="J322" s="227"/>
      <c r="K322" s="240"/>
      <c r="L322" s="227"/>
      <c r="M322" s="227"/>
      <c r="N322" s="227"/>
    </row>
    <row r="323" spans="7:14" s="44" customFormat="1" x14ac:dyDescent="0.25">
      <c r="G323" s="227"/>
      <c r="H323" s="227"/>
      <c r="I323" s="227"/>
      <c r="J323" s="227"/>
      <c r="K323" s="240"/>
      <c r="L323" s="227"/>
      <c r="M323" s="227"/>
      <c r="N323" s="227"/>
    </row>
    <row r="324" spans="7:14" s="44" customFormat="1" x14ac:dyDescent="0.25">
      <c r="G324" s="227"/>
      <c r="H324" s="227"/>
      <c r="I324" s="227"/>
      <c r="J324" s="227"/>
      <c r="K324" s="240"/>
      <c r="L324" s="227"/>
      <c r="M324" s="227"/>
      <c r="N324" s="227"/>
    </row>
    <row r="325" spans="7:14" s="44" customFormat="1" x14ac:dyDescent="0.25">
      <c r="G325" s="227"/>
      <c r="H325" s="227"/>
      <c r="I325" s="227"/>
      <c r="J325" s="227"/>
      <c r="K325" s="240"/>
      <c r="L325" s="227"/>
      <c r="M325" s="227"/>
      <c r="N325" s="227"/>
    </row>
    <row r="326" spans="7:14" s="44" customFormat="1" x14ac:dyDescent="0.25">
      <c r="G326" s="227"/>
      <c r="H326" s="227"/>
      <c r="I326" s="227"/>
      <c r="J326" s="227"/>
      <c r="K326" s="240"/>
      <c r="L326" s="227"/>
      <c r="M326" s="227"/>
      <c r="N326" s="227"/>
    </row>
    <row r="327" spans="7:14" s="44" customFormat="1" x14ac:dyDescent="0.25">
      <c r="G327" s="227"/>
      <c r="H327" s="227"/>
      <c r="I327" s="227"/>
      <c r="J327" s="227"/>
      <c r="K327" s="240"/>
      <c r="L327" s="227"/>
      <c r="M327" s="227"/>
      <c r="N327" s="227"/>
    </row>
    <row r="328" spans="7:14" s="44" customFormat="1" x14ac:dyDescent="0.25">
      <c r="G328" s="227"/>
      <c r="H328" s="227"/>
      <c r="I328" s="227"/>
      <c r="J328" s="227"/>
      <c r="K328" s="240"/>
      <c r="L328" s="227"/>
      <c r="M328" s="227"/>
      <c r="N328" s="227"/>
    </row>
    <row r="329" spans="7:14" s="44" customFormat="1" x14ac:dyDescent="0.25">
      <c r="G329" s="227"/>
      <c r="H329" s="227"/>
      <c r="I329" s="227"/>
      <c r="J329" s="227"/>
      <c r="K329" s="240"/>
      <c r="L329" s="227"/>
      <c r="M329" s="227"/>
      <c r="N329" s="227"/>
    </row>
    <row r="330" spans="7:14" s="44" customFormat="1" x14ac:dyDescent="0.25">
      <c r="G330" s="227"/>
      <c r="H330" s="227"/>
      <c r="I330" s="227"/>
      <c r="J330" s="227"/>
      <c r="K330" s="240"/>
      <c r="L330" s="227"/>
      <c r="M330" s="227"/>
      <c r="N330" s="227"/>
    </row>
    <row r="331" spans="7:14" s="44" customFormat="1" x14ac:dyDescent="0.25">
      <c r="G331" s="227"/>
      <c r="H331" s="227"/>
      <c r="I331" s="227"/>
      <c r="J331" s="227"/>
      <c r="K331" s="240"/>
      <c r="L331" s="227"/>
      <c r="M331" s="227"/>
      <c r="N331" s="227"/>
    </row>
    <row r="332" spans="7:14" s="44" customFormat="1" x14ac:dyDescent="0.25">
      <c r="G332" s="227"/>
      <c r="H332" s="227"/>
      <c r="I332" s="227"/>
      <c r="J332" s="227"/>
      <c r="K332" s="240"/>
      <c r="L332" s="227"/>
      <c r="M332" s="227"/>
      <c r="N332" s="227"/>
    </row>
    <row r="333" spans="7:14" s="44" customFormat="1" x14ac:dyDescent="0.25">
      <c r="G333" s="227"/>
      <c r="H333" s="227"/>
      <c r="I333" s="227"/>
      <c r="J333" s="227"/>
      <c r="K333" s="240"/>
      <c r="L333" s="227"/>
      <c r="M333" s="227"/>
      <c r="N333" s="227"/>
    </row>
    <row r="334" spans="7:14" s="44" customFormat="1" x14ac:dyDescent="0.25">
      <c r="G334" s="227"/>
      <c r="H334" s="227"/>
      <c r="I334" s="227"/>
      <c r="J334" s="227"/>
      <c r="K334" s="240"/>
      <c r="L334" s="227"/>
      <c r="M334" s="227"/>
      <c r="N334" s="227"/>
    </row>
    <row r="335" spans="7:14" s="44" customFormat="1" x14ac:dyDescent="0.25">
      <c r="G335" s="227"/>
      <c r="H335" s="227"/>
      <c r="I335" s="227"/>
      <c r="J335" s="227"/>
      <c r="K335" s="240"/>
      <c r="L335" s="227"/>
      <c r="M335" s="227"/>
      <c r="N335" s="227"/>
    </row>
    <row r="336" spans="7:14" s="44" customFormat="1" x14ac:dyDescent="0.25">
      <c r="G336" s="227"/>
      <c r="H336" s="227"/>
      <c r="I336" s="227"/>
      <c r="J336" s="227"/>
      <c r="K336" s="240"/>
      <c r="L336" s="227"/>
      <c r="M336" s="227"/>
      <c r="N336" s="227"/>
    </row>
    <row r="337" spans="7:14" s="44" customFormat="1" x14ac:dyDescent="0.25">
      <c r="G337" s="227"/>
      <c r="H337" s="227"/>
      <c r="I337" s="227"/>
      <c r="J337" s="227"/>
      <c r="K337" s="240"/>
      <c r="L337" s="227"/>
      <c r="M337" s="227"/>
      <c r="N337" s="227"/>
    </row>
    <row r="338" spans="7:14" s="44" customFormat="1" x14ac:dyDescent="0.25">
      <c r="G338" s="227"/>
      <c r="H338" s="227"/>
      <c r="I338" s="227"/>
      <c r="J338" s="227"/>
      <c r="K338" s="240"/>
      <c r="L338" s="227"/>
      <c r="M338" s="227"/>
      <c r="N338" s="227"/>
    </row>
    <row r="339" spans="7:14" s="44" customFormat="1" x14ac:dyDescent="0.25">
      <c r="G339" s="227"/>
      <c r="H339" s="227"/>
      <c r="I339" s="227"/>
      <c r="J339" s="227"/>
      <c r="K339" s="240"/>
      <c r="L339" s="227"/>
      <c r="M339" s="227"/>
      <c r="N339" s="227"/>
    </row>
    <row r="340" spans="7:14" s="44" customFormat="1" x14ac:dyDescent="0.25">
      <c r="G340" s="227"/>
      <c r="H340" s="227"/>
      <c r="I340" s="227"/>
      <c r="J340" s="227"/>
      <c r="K340" s="240"/>
      <c r="L340" s="227"/>
      <c r="M340" s="227"/>
      <c r="N340" s="227"/>
    </row>
    <row r="341" spans="7:14" s="44" customFormat="1" x14ac:dyDescent="0.25">
      <c r="G341" s="227"/>
      <c r="H341" s="227"/>
      <c r="I341" s="227"/>
      <c r="J341" s="227"/>
      <c r="K341" s="240"/>
      <c r="L341" s="227"/>
      <c r="M341" s="227"/>
      <c r="N341" s="227"/>
    </row>
    <row r="342" spans="7:14" s="44" customFormat="1" x14ac:dyDescent="0.25">
      <c r="G342" s="227"/>
      <c r="H342" s="227"/>
      <c r="I342" s="227"/>
      <c r="J342" s="227"/>
      <c r="K342" s="240"/>
      <c r="L342" s="227"/>
      <c r="M342" s="227"/>
      <c r="N342" s="227"/>
    </row>
    <row r="343" spans="7:14" s="44" customFormat="1" x14ac:dyDescent="0.25">
      <c r="G343" s="227"/>
      <c r="H343" s="227"/>
      <c r="I343" s="227"/>
      <c r="J343" s="227"/>
      <c r="K343" s="240"/>
      <c r="L343" s="227"/>
      <c r="M343" s="227"/>
      <c r="N343" s="227"/>
    </row>
    <row r="344" spans="7:14" s="44" customFormat="1" x14ac:dyDescent="0.25">
      <c r="G344" s="227"/>
      <c r="H344" s="227"/>
      <c r="I344" s="227"/>
      <c r="J344" s="227"/>
      <c r="K344" s="240"/>
      <c r="L344" s="227"/>
      <c r="M344" s="227"/>
      <c r="N344" s="227"/>
    </row>
    <row r="345" spans="7:14" s="44" customFormat="1" x14ac:dyDescent="0.25">
      <c r="G345" s="227"/>
      <c r="H345" s="227"/>
      <c r="I345" s="227"/>
      <c r="J345" s="227"/>
      <c r="K345" s="240"/>
      <c r="L345" s="227"/>
      <c r="M345" s="227"/>
      <c r="N345" s="227"/>
    </row>
    <row r="346" spans="7:14" s="44" customFormat="1" x14ac:dyDescent="0.25">
      <c r="G346" s="227"/>
      <c r="H346" s="227"/>
      <c r="I346" s="227"/>
      <c r="J346" s="227"/>
      <c r="K346" s="240"/>
      <c r="L346" s="227"/>
      <c r="M346" s="227"/>
      <c r="N346" s="227"/>
    </row>
    <row r="347" spans="7:14" s="44" customFormat="1" x14ac:dyDescent="0.25">
      <c r="G347" s="227"/>
      <c r="H347" s="227"/>
      <c r="I347" s="227"/>
      <c r="J347" s="227"/>
      <c r="K347" s="240"/>
      <c r="L347" s="227"/>
      <c r="M347" s="227"/>
      <c r="N347" s="227"/>
    </row>
    <row r="348" spans="7:14" s="44" customFormat="1" x14ac:dyDescent="0.25">
      <c r="G348" s="227"/>
      <c r="H348" s="227"/>
      <c r="I348" s="227"/>
      <c r="J348" s="227"/>
      <c r="K348" s="240"/>
      <c r="L348" s="227"/>
      <c r="M348" s="227"/>
      <c r="N348" s="227"/>
    </row>
    <row r="349" spans="7:14" s="44" customFormat="1" x14ac:dyDescent="0.25">
      <c r="G349" s="227"/>
      <c r="H349" s="227"/>
      <c r="I349" s="227"/>
      <c r="J349" s="227"/>
      <c r="K349" s="240"/>
      <c r="L349" s="227"/>
      <c r="M349" s="227"/>
      <c r="N349" s="227"/>
    </row>
    <row r="350" spans="7:14" s="44" customFormat="1" x14ac:dyDescent="0.25">
      <c r="G350" s="227"/>
      <c r="H350" s="227"/>
      <c r="I350" s="227"/>
      <c r="J350" s="227"/>
      <c r="K350" s="240"/>
      <c r="L350" s="227"/>
      <c r="M350" s="227"/>
      <c r="N350" s="227"/>
    </row>
    <row r="351" spans="7:14" s="44" customFormat="1" x14ac:dyDescent="0.25">
      <c r="G351" s="227"/>
      <c r="H351" s="227"/>
      <c r="I351" s="227"/>
      <c r="J351" s="227"/>
      <c r="K351" s="240"/>
      <c r="L351" s="227"/>
      <c r="M351" s="227"/>
      <c r="N351" s="227"/>
    </row>
    <row r="352" spans="7:14" s="44" customFormat="1" x14ac:dyDescent="0.25">
      <c r="G352" s="227"/>
      <c r="H352" s="227"/>
      <c r="I352" s="227"/>
      <c r="J352" s="227"/>
      <c r="K352" s="240"/>
      <c r="L352" s="227"/>
      <c r="M352" s="227"/>
      <c r="N352" s="227"/>
    </row>
    <row r="353" spans="7:14" s="44" customFormat="1" x14ac:dyDescent="0.25">
      <c r="G353" s="227"/>
      <c r="H353" s="227"/>
      <c r="I353" s="227"/>
      <c r="J353" s="227"/>
      <c r="K353" s="240"/>
      <c r="L353" s="227"/>
      <c r="M353" s="227"/>
      <c r="N353" s="227"/>
    </row>
    <row r="354" spans="7:14" s="44" customFormat="1" x14ac:dyDescent="0.25">
      <c r="G354" s="227"/>
      <c r="H354" s="227"/>
      <c r="I354" s="227"/>
      <c r="J354" s="227"/>
      <c r="K354" s="240"/>
      <c r="L354" s="227"/>
      <c r="M354" s="227"/>
      <c r="N354" s="227"/>
    </row>
    <row r="355" spans="7:14" s="44" customFormat="1" x14ac:dyDescent="0.25">
      <c r="G355" s="227"/>
      <c r="H355" s="227"/>
      <c r="I355" s="227"/>
      <c r="J355" s="227"/>
      <c r="K355" s="240"/>
      <c r="L355" s="227"/>
      <c r="M355" s="227"/>
      <c r="N355" s="227"/>
    </row>
    <row r="356" spans="7:14" s="44" customFormat="1" x14ac:dyDescent="0.25">
      <c r="G356" s="227"/>
      <c r="H356" s="227"/>
      <c r="I356" s="227"/>
      <c r="J356" s="227"/>
      <c r="K356" s="240"/>
      <c r="L356" s="227"/>
      <c r="M356" s="227"/>
      <c r="N356" s="227"/>
    </row>
    <row r="357" spans="7:14" s="44" customFormat="1" x14ac:dyDescent="0.25">
      <c r="G357" s="227"/>
      <c r="H357" s="227"/>
      <c r="I357" s="227"/>
      <c r="J357" s="227"/>
      <c r="K357" s="240"/>
      <c r="L357" s="227"/>
      <c r="M357" s="227"/>
      <c r="N357" s="227"/>
    </row>
    <row r="358" spans="7:14" s="44" customFormat="1" x14ac:dyDescent="0.25">
      <c r="G358" s="227"/>
      <c r="H358" s="227"/>
      <c r="I358" s="227"/>
      <c r="J358" s="227"/>
      <c r="K358" s="240"/>
      <c r="L358" s="227"/>
      <c r="M358" s="227"/>
      <c r="N358" s="227"/>
    </row>
    <row r="359" spans="7:14" s="44" customFormat="1" x14ac:dyDescent="0.25">
      <c r="G359" s="227"/>
      <c r="H359" s="227"/>
      <c r="I359" s="227"/>
      <c r="J359" s="227"/>
      <c r="K359" s="240"/>
      <c r="L359" s="227"/>
      <c r="M359" s="227"/>
      <c r="N359" s="227"/>
    </row>
    <row r="360" spans="7:14" s="44" customFormat="1" x14ac:dyDescent="0.25">
      <c r="G360" s="227"/>
      <c r="H360" s="227"/>
      <c r="I360" s="227"/>
      <c r="J360" s="227"/>
      <c r="K360" s="240"/>
      <c r="L360" s="227"/>
      <c r="M360" s="227"/>
      <c r="N360" s="227"/>
    </row>
    <row r="361" spans="7:14" s="44" customFormat="1" x14ac:dyDescent="0.25">
      <c r="G361" s="227"/>
      <c r="H361" s="227"/>
      <c r="I361" s="227"/>
      <c r="J361" s="227"/>
      <c r="K361" s="240"/>
      <c r="L361" s="227"/>
      <c r="M361" s="227"/>
      <c r="N361" s="227"/>
    </row>
    <row r="362" spans="7:14" s="44" customFormat="1" x14ac:dyDescent="0.25">
      <c r="G362" s="227"/>
      <c r="H362" s="227"/>
      <c r="I362" s="227"/>
      <c r="J362" s="227"/>
      <c r="K362" s="240"/>
      <c r="L362" s="227"/>
      <c r="M362" s="227"/>
      <c r="N362" s="227"/>
    </row>
    <row r="363" spans="7:14" s="44" customFormat="1" x14ac:dyDescent="0.25">
      <c r="G363" s="227"/>
      <c r="H363" s="227"/>
      <c r="I363" s="227"/>
      <c r="J363" s="227"/>
      <c r="K363" s="240"/>
      <c r="L363" s="227"/>
      <c r="M363" s="227"/>
      <c r="N363" s="227"/>
    </row>
    <row r="364" spans="7:14" s="44" customFormat="1" x14ac:dyDescent="0.25">
      <c r="G364" s="227"/>
      <c r="H364" s="227"/>
      <c r="I364" s="227"/>
      <c r="J364" s="227"/>
      <c r="K364" s="240"/>
      <c r="L364" s="227"/>
      <c r="M364" s="227"/>
      <c r="N364" s="227"/>
    </row>
    <row r="365" spans="7:14" s="44" customFormat="1" x14ac:dyDescent="0.25">
      <c r="G365" s="227"/>
      <c r="H365" s="227"/>
      <c r="I365" s="227"/>
      <c r="J365" s="227"/>
      <c r="K365" s="240"/>
      <c r="L365" s="227"/>
      <c r="M365" s="227"/>
      <c r="N365" s="227"/>
    </row>
    <row r="366" spans="7:14" s="44" customFormat="1" x14ac:dyDescent="0.25">
      <c r="G366" s="227"/>
      <c r="H366" s="227"/>
      <c r="I366" s="227"/>
      <c r="J366" s="227"/>
      <c r="K366" s="240"/>
      <c r="L366" s="227"/>
      <c r="M366" s="227"/>
      <c r="N366" s="227"/>
    </row>
    <row r="367" spans="7:14" s="44" customFormat="1" x14ac:dyDescent="0.25">
      <c r="G367" s="227"/>
      <c r="H367" s="227"/>
      <c r="I367" s="227"/>
      <c r="J367" s="227"/>
      <c r="K367" s="240"/>
      <c r="L367" s="227"/>
      <c r="M367" s="227"/>
      <c r="N367" s="227"/>
    </row>
    <row r="368" spans="7:14" s="44" customFormat="1" x14ac:dyDescent="0.25">
      <c r="G368" s="227"/>
      <c r="H368" s="227"/>
      <c r="I368" s="227"/>
      <c r="J368" s="227"/>
      <c r="K368" s="240"/>
      <c r="L368" s="227"/>
      <c r="M368" s="227"/>
      <c r="N368" s="227"/>
    </row>
    <row r="369" spans="2:14" s="44" customFormat="1" x14ac:dyDescent="0.25">
      <c r="G369" s="227"/>
      <c r="H369" s="227"/>
      <c r="I369" s="227"/>
      <c r="J369" s="227"/>
      <c r="K369" s="240"/>
      <c r="L369" s="227"/>
      <c r="M369" s="227"/>
      <c r="N369" s="227"/>
    </row>
    <row r="370" spans="2:14" s="44" customFormat="1" x14ac:dyDescent="0.25">
      <c r="G370" s="227"/>
      <c r="H370" s="227"/>
      <c r="I370" s="227"/>
      <c r="J370" s="227"/>
      <c r="K370" s="240"/>
      <c r="L370" s="227"/>
      <c r="M370" s="227"/>
      <c r="N370" s="227"/>
    </row>
    <row r="371" spans="2:14" s="44" customFormat="1" x14ac:dyDescent="0.25">
      <c r="G371" s="227"/>
      <c r="H371" s="227"/>
      <c r="I371" s="227"/>
      <c r="J371" s="227"/>
      <c r="K371" s="240"/>
      <c r="L371" s="227"/>
      <c r="M371" s="227"/>
      <c r="N371" s="227"/>
    </row>
    <row r="372" spans="2:14" s="44" customFormat="1" x14ac:dyDescent="0.25">
      <c r="G372" s="227"/>
      <c r="H372" s="227"/>
      <c r="I372" s="227"/>
      <c r="J372" s="227"/>
      <c r="K372" s="240"/>
      <c r="L372" s="227"/>
      <c r="M372" s="227"/>
      <c r="N372" s="227"/>
    </row>
    <row r="373" spans="2:14" s="44" customFormat="1" x14ac:dyDescent="0.25">
      <c r="G373" s="227"/>
      <c r="H373" s="227"/>
      <c r="I373" s="227"/>
      <c r="J373" s="227"/>
      <c r="K373" s="240"/>
      <c r="L373" s="227"/>
      <c r="M373" s="227"/>
      <c r="N373" s="227"/>
    </row>
    <row r="374" spans="2:14" s="44" customFormat="1" x14ac:dyDescent="0.25">
      <c r="G374" s="227"/>
      <c r="H374" s="227"/>
      <c r="I374" s="227"/>
      <c r="J374" s="227"/>
      <c r="K374" s="240"/>
      <c r="L374" s="227"/>
      <c r="M374" s="227"/>
      <c r="N374" s="227"/>
    </row>
    <row r="375" spans="2:14" s="44" customFormat="1" x14ac:dyDescent="0.25">
      <c r="G375" s="227"/>
      <c r="H375" s="227"/>
      <c r="I375" s="227"/>
      <c r="J375" s="227"/>
      <c r="K375" s="240"/>
      <c r="L375" s="227"/>
      <c r="M375" s="227"/>
      <c r="N375" s="227"/>
    </row>
    <row r="376" spans="2:14" s="44" customFormat="1" x14ac:dyDescent="0.25">
      <c r="G376" s="227"/>
      <c r="H376" s="227"/>
      <c r="I376" s="227"/>
      <c r="J376" s="227"/>
      <c r="K376" s="240"/>
      <c r="L376" s="227"/>
      <c r="M376" s="227"/>
      <c r="N376" s="227"/>
    </row>
    <row r="377" spans="2:14" s="44" customFormat="1" x14ac:dyDescent="0.25">
      <c r="G377" s="227"/>
      <c r="H377" s="227"/>
      <c r="I377" s="227"/>
      <c r="J377" s="227"/>
      <c r="K377" s="240"/>
      <c r="L377" s="227"/>
      <c r="M377" s="227"/>
      <c r="N377" s="227"/>
    </row>
    <row r="378" spans="2:14" s="44" customFormat="1" x14ac:dyDescent="0.25">
      <c r="B378"/>
      <c r="C378"/>
      <c r="D378"/>
      <c r="E378"/>
      <c r="F378"/>
      <c r="G378" s="227"/>
      <c r="H378" s="227"/>
      <c r="I378" s="227"/>
      <c r="J378" s="227"/>
      <c r="K378" s="240"/>
      <c r="L378" s="227"/>
      <c r="M378" s="227"/>
      <c r="N378" s="227"/>
    </row>
  </sheetData>
  <mergeCells count="5">
    <mergeCell ref="H6:N6"/>
    <mergeCell ref="J5:K5"/>
    <mergeCell ref="G2:P2"/>
    <mergeCell ref="G3:P3"/>
    <mergeCell ref="G4:P4"/>
  </mergeCells>
  <dataValidations count="1">
    <dataValidation type="list" allowBlank="1" showInputMessage="1" showErrorMessage="1" sqref="N8:N214" xr:uid="{00000000-0002-0000-0300-000000000000}">
      <formula1>$S$2:$S$4</formula1>
    </dataValidation>
  </dataValidations>
  <pageMargins left="0.7" right="0.7" top="0.75" bottom="0.75" header="0.3" footer="0.3"/>
  <pageSetup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PPNE2!$D$10:$D$124</xm:f>
          </x14:formula1>
          <xm:sqref>G8:G214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73"/>
  <sheetViews>
    <sheetView showGridLines="0" view="pageBreakPreview" zoomScale="60" zoomScaleNormal="100" workbookViewId="0">
      <selection activeCell="N18" sqref="N18"/>
    </sheetView>
  </sheetViews>
  <sheetFormatPr baseColWidth="10" defaultColWidth="11.42578125" defaultRowHeight="15" x14ac:dyDescent="0.25"/>
  <cols>
    <col min="1" max="2" width="5.7109375" style="8" customWidth="1"/>
    <col min="3" max="3" width="5.5703125" style="8" customWidth="1"/>
    <col min="4" max="4" width="5.7109375" style="8" customWidth="1"/>
    <col min="5" max="5" width="46.42578125" style="8" customWidth="1"/>
    <col min="6" max="6" width="17.5703125" style="8" customWidth="1"/>
    <col min="7" max="7" width="11.42578125" style="8"/>
    <col min="8" max="50" width="11.42578125" style="44"/>
  </cols>
  <sheetData>
    <row r="1" spans="1:7" ht="12.75" x14ac:dyDescent="0.2">
      <c r="A1" s="466" t="e">
        <f>+#REF!</f>
        <v>#REF!</v>
      </c>
      <c r="B1" s="467"/>
      <c r="C1" s="467"/>
      <c r="D1" s="467"/>
      <c r="E1" s="467"/>
      <c r="F1" s="467"/>
      <c r="G1" s="467"/>
    </row>
    <row r="2" spans="1:7" ht="15.75" x14ac:dyDescent="0.25">
      <c r="A2" s="468" t="e">
        <f>+#REF!</f>
        <v>#REF!</v>
      </c>
      <c r="B2" s="469"/>
      <c r="C2" s="469"/>
      <c r="D2" s="469"/>
      <c r="E2" s="469"/>
      <c r="F2" s="469"/>
      <c r="G2" s="469"/>
    </row>
    <row r="3" spans="1:7" x14ac:dyDescent="0.25">
      <c r="A3" s="470" t="e">
        <f>+#REF!</f>
        <v>#REF!</v>
      </c>
      <c r="B3" s="471"/>
      <c r="C3" s="471"/>
      <c r="D3" s="471"/>
      <c r="E3" s="471"/>
      <c r="F3" s="471"/>
      <c r="G3" s="471"/>
    </row>
    <row r="4" spans="1:7" ht="12.75" x14ac:dyDescent="0.2">
      <c r="A4" s="472" t="s">
        <v>497</v>
      </c>
      <c r="B4" s="473"/>
      <c r="C4" s="473"/>
      <c r="D4" s="473"/>
      <c r="E4" s="473"/>
      <c r="F4" s="473"/>
      <c r="G4" s="473"/>
    </row>
    <row r="5" spans="1:7" ht="12.75" x14ac:dyDescent="0.2">
      <c r="A5" s="472" t="e">
        <f>+#REF!</f>
        <v>#REF!</v>
      </c>
      <c r="B5" s="473"/>
      <c r="C5" s="473"/>
      <c r="D5" s="473"/>
      <c r="E5" s="473"/>
      <c r="F5" s="473"/>
      <c r="G5" s="473"/>
    </row>
    <row r="6" spans="1:7" ht="12.75" x14ac:dyDescent="0.2">
      <c r="A6" s="6" t="s">
        <v>15</v>
      </c>
      <c r="B6" s="4"/>
      <c r="C6" s="4"/>
      <c r="D6" s="4"/>
      <c r="E6" s="474" t="s">
        <v>69</v>
      </c>
      <c r="F6" s="474"/>
      <c r="G6" s="474"/>
    </row>
    <row r="7" spans="1:7" ht="12.75" x14ac:dyDescent="0.2">
      <c r="A7" s="9" t="s">
        <v>71</v>
      </c>
      <c r="B7" s="10"/>
      <c r="C7" s="10"/>
      <c r="D7" s="7"/>
      <c r="E7" s="465" t="s">
        <v>1437</v>
      </c>
      <c r="F7" s="465"/>
      <c r="G7" s="465"/>
    </row>
    <row r="8" spans="1:7" ht="48" customHeight="1" x14ac:dyDescent="0.2">
      <c r="A8" s="252" t="s">
        <v>498</v>
      </c>
      <c r="B8" s="252" t="s">
        <v>499</v>
      </c>
      <c r="C8" s="252" t="s">
        <v>500</v>
      </c>
      <c r="D8" s="252" t="s">
        <v>501</v>
      </c>
      <c r="E8" s="253" t="s">
        <v>502</v>
      </c>
      <c r="F8" s="272" t="s">
        <v>503</v>
      </c>
      <c r="G8" s="272" t="s">
        <v>504</v>
      </c>
    </row>
    <row r="9" spans="1:7" ht="12.75" x14ac:dyDescent="0.2">
      <c r="A9" s="254">
        <v>3</v>
      </c>
      <c r="B9" s="255"/>
      <c r="C9" s="255"/>
      <c r="D9" s="255"/>
      <c r="E9" s="256" t="s">
        <v>480</v>
      </c>
      <c r="F9" s="273">
        <f>+F10</f>
        <v>0</v>
      </c>
      <c r="G9" s="274">
        <f>G10</f>
        <v>0</v>
      </c>
    </row>
    <row r="10" spans="1:7" ht="12.75" x14ac:dyDescent="0.2">
      <c r="A10" s="257"/>
      <c r="B10" s="257">
        <v>31</v>
      </c>
      <c r="C10" s="258"/>
      <c r="D10" s="258"/>
      <c r="E10" s="259" t="s">
        <v>505</v>
      </c>
      <c r="F10" s="275">
        <f>SUM(F11:F11)</f>
        <v>0</v>
      </c>
      <c r="G10" s="276">
        <f>G11</f>
        <v>0</v>
      </c>
    </row>
    <row r="11" spans="1:7" ht="12.75" x14ac:dyDescent="0.2">
      <c r="A11" s="260"/>
      <c r="B11" s="260"/>
      <c r="C11" s="260">
        <v>312</v>
      </c>
      <c r="D11" s="261"/>
      <c r="E11" s="262" t="s">
        <v>506</v>
      </c>
      <c r="F11" s="277">
        <v>0</v>
      </c>
      <c r="G11" s="278">
        <f>IFERROR(F11/$F$31*100,"0.00")</f>
        <v>0</v>
      </c>
    </row>
    <row r="12" spans="1:7" ht="12.75" x14ac:dyDescent="0.2">
      <c r="A12" s="263">
        <v>4</v>
      </c>
      <c r="B12" s="264"/>
      <c r="C12" s="264"/>
      <c r="D12" s="264"/>
      <c r="E12" s="265" t="s">
        <v>507</v>
      </c>
      <c r="F12" s="279">
        <f>+F13+F19</f>
        <v>655601880</v>
      </c>
      <c r="G12" s="279">
        <f>G13+G19</f>
        <v>47.351911904773814</v>
      </c>
    </row>
    <row r="13" spans="1:7" ht="12.75" x14ac:dyDescent="0.2">
      <c r="A13" s="257"/>
      <c r="B13" s="257">
        <v>41</v>
      </c>
      <c r="C13" s="1"/>
      <c r="D13" s="258"/>
      <c r="E13" s="266" t="s">
        <v>508</v>
      </c>
      <c r="F13" s="275">
        <f>SUM(F15:F18)</f>
        <v>655601880</v>
      </c>
      <c r="G13" s="280">
        <f>SUM(G15:G18)</f>
        <v>47.351911904773814</v>
      </c>
    </row>
    <row r="14" spans="1:7" ht="24" x14ac:dyDescent="0.2">
      <c r="A14" s="257"/>
      <c r="B14" s="257"/>
      <c r="C14" s="257">
        <v>413</v>
      </c>
      <c r="D14" s="258"/>
      <c r="E14" s="266" t="s">
        <v>509</v>
      </c>
      <c r="F14" s="275">
        <f>SUM(F16:F19)</f>
        <v>374435500</v>
      </c>
      <c r="G14" s="280">
        <f>SUM(G16:G19)</f>
        <v>27.044212884227747</v>
      </c>
    </row>
    <row r="15" spans="1:7" ht="12.75" x14ac:dyDescent="0.2">
      <c r="A15" s="260"/>
      <c r="B15" s="260"/>
      <c r="C15" s="260">
        <v>413</v>
      </c>
      <c r="D15" s="261" t="s">
        <v>510</v>
      </c>
      <c r="E15" s="262" t="s">
        <v>511</v>
      </c>
      <c r="F15" s="277">
        <v>281166380</v>
      </c>
      <c r="G15" s="278">
        <f>IFERROR(F15/$F$31*100,"0.00")</f>
        <v>20.307699020546064</v>
      </c>
    </row>
    <row r="16" spans="1:7" ht="12.75" x14ac:dyDescent="0.2">
      <c r="A16" s="260"/>
      <c r="B16" s="260"/>
      <c r="C16" s="260">
        <v>413</v>
      </c>
      <c r="D16" s="261" t="s">
        <v>512</v>
      </c>
      <c r="E16" s="262" t="s">
        <v>513</v>
      </c>
      <c r="F16" s="277">
        <v>0</v>
      </c>
      <c r="G16" s="278">
        <f>IFERROR(F16/$F$31*100,"0.00")</f>
        <v>0</v>
      </c>
    </row>
    <row r="17" spans="1:7" ht="12.75" x14ac:dyDescent="0.2">
      <c r="A17" s="260"/>
      <c r="B17" s="260"/>
      <c r="C17" s="260">
        <v>413</v>
      </c>
      <c r="D17" s="261" t="s">
        <v>514</v>
      </c>
      <c r="E17" s="262" t="s">
        <v>515</v>
      </c>
      <c r="F17" s="277">
        <v>190000000</v>
      </c>
      <c r="G17" s="278">
        <f>IFERROR(F17/$F$31*100,"0.00")</f>
        <v>13.72305897278242</v>
      </c>
    </row>
    <row r="18" spans="1:7" ht="24" x14ac:dyDescent="0.2">
      <c r="A18" s="260"/>
      <c r="B18" s="260"/>
      <c r="C18" s="260">
        <v>414</v>
      </c>
      <c r="D18" s="261"/>
      <c r="E18" s="267" t="s">
        <v>516</v>
      </c>
      <c r="F18" s="277">
        <v>184435500</v>
      </c>
      <c r="G18" s="278">
        <f>IFERROR(F18/$F$31*100,"0.00")</f>
        <v>13.321153911445327</v>
      </c>
    </row>
    <row r="19" spans="1:7" ht="12.75" x14ac:dyDescent="0.2">
      <c r="A19" s="257"/>
      <c r="B19" s="257">
        <v>42</v>
      </c>
      <c r="C19" s="257"/>
      <c r="D19" s="258"/>
      <c r="E19" s="259" t="s">
        <v>517</v>
      </c>
      <c r="F19" s="275">
        <f>SUM(F21:F22)</f>
        <v>0</v>
      </c>
      <c r="G19" s="280">
        <f>G21+G22</f>
        <v>0</v>
      </c>
    </row>
    <row r="20" spans="1:7" ht="24" x14ac:dyDescent="0.2">
      <c r="A20" s="257"/>
      <c r="B20" s="257"/>
      <c r="C20" s="257">
        <v>423</v>
      </c>
      <c r="D20" s="258"/>
      <c r="E20" s="259" t="s">
        <v>518</v>
      </c>
      <c r="F20" s="275">
        <f>+F21+F22</f>
        <v>0</v>
      </c>
      <c r="G20" s="278">
        <f>+G21+G22</f>
        <v>0</v>
      </c>
    </row>
    <row r="21" spans="1:7" ht="12.75" x14ac:dyDescent="0.2">
      <c r="A21" s="260"/>
      <c r="B21" s="260"/>
      <c r="C21" s="260">
        <v>423</v>
      </c>
      <c r="D21" s="261" t="s">
        <v>510</v>
      </c>
      <c r="E21" s="262" t="s">
        <v>519</v>
      </c>
      <c r="F21" s="277">
        <v>0</v>
      </c>
      <c r="G21" s="278">
        <f>IFERROR(F21/$F$31*100,"0.00")</f>
        <v>0</v>
      </c>
    </row>
    <row r="22" spans="1:7" ht="12.75" x14ac:dyDescent="0.2">
      <c r="A22" s="260"/>
      <c r="B22" s="260"/>
      <c r="C22" s="260">
        <v>423</v>
      </c>
      <c r="D22" s="261" t="s">
        <v>512</v>
      </c>
      <c r="E22" s="262" t="s">
        <v>520</v>
      </c>
      <c r="F22" s="277">
        <v>0</v>
      </c>
      <c r="G22" s="278">
        <f>IFERROR(F22/$F$31*100,"0.00")</f>
        <v>0</v>
      </c>
    </row>
    <row r="23" spans="1:7" ht="12.75" x14ac:dyDescent="0.2">
      <c r="A23" s="263">
        <v>5</v>
      </c>
      <c r="B23" s="264"/>
      <c r="C23" s="264"/>
      <c r="D23" s="264"/>
      <c r="E23" s="265" t="s">
        <v>521</v>
      </c>
      <c r="F23" s="279">
        <f>+F24</f>
        <v>728929078.99999988</v>
      </c>
      <c r="G23" s="279">
        <f>G24</f>
        <v>52.648088095226193</v>
      </c>
    </row>
    <row r="24" spans="1:7" ht="12.75" x14ac:dyDescent="0.2">
      <c r="A24" s="257"/>
      <c r="B24" s="257">
        <v>51</v>
      </c>
      <c r="C24" s="257"/>
      <c r="D24" s="258"/>
      <c r="E24" s="266" t="s">
        <v>522</v>
      </c>
      <c r="F24" s="275">
        <f>F25</f>
        <v>728929078.99999988</v>
      </c>
      <c r="G24" s="278">
        <f>G25</f>
        <v>52.648088095226193</v>
      </c>
    </row>
    <row r="25" spans="1:7" ht="12.75" x14ac:dyDescent="0.2">
      <c r="A25" s="257"/>
      <c r="B25" s="257"/>
      <c r="C25" s="257">
        <v>512</v>
      </c>
      <c r="D25" s="258"/>
      <c r="E25" s="266" t="s">
        <v>523</v>
      </c>
      <c r="F25" s="275">
        <f>F26</f>
        <v>728929078.99999988</v>
      </c>
      <c r="G25" s="278">
        <f>G26</f>
        <v>52.648088095226193</v>
      </c>
    </row>
    <row r="26" spans="1:7" ht="12.75" x14ac:dyDescent="0.2">
      <c r="A26" s="257"/>
      <c r="B26" s="257"/>
      <c r="C26" s="260">
        <v>512</v>
      </c>
      <c r="D26" s="268" t="s">
        <v>524</v>
      </c>
      <c r="E26" s="269" t="s">
        <v>525</v>
      </c>
      <c r="F26" s="281">
        <f>+F27+F28+F29+F30</f>
        <v>728929078.99999988</v>
      </c>
      <c r="G26" s="278">
        <f>+G27+G28+G29+G30</f>
        <v>52.648088095226193</v>
      </c>
    </row>
    <row r="27" spans="1:7" ht="24" x14ac:dyDescent="0.2">
      <c r="A27" s="261"/>
      <c r="B27" s="260"/>
      <c r="C27" s="260">
        <v>513</v>
      </c>
      <c r="D27" s="261"/>
      <c r="E27" s="269" t="s">
        <v>526</v>
      </c>
      <c r="F27" s="277">
        <v>290291662.63</v>
      </c>
      <c r="G27" s="278">
        <f>IFERROR(F27/$F$31*100,"0.00")</f>
        <v>20.966787397781836</v>
      </c>
    </row>
    <row r="28" spans="1:7" ht="24" x14ac:dyDescent="0.2">
      <c r="A28" s="261"/>
      <c r="B28" s="261"/>
      <c r="C28" s="260">
        <v>512</v>
      </c>
      <c r="D28" s="261"/>
      <c r="E28" s="269" t="s">
        <v>527</v>
      </c>
      <c r="F28" s="277">
        <v>141857311.44</v>
      </c>
      <c r="G28" s="278">
        <f>IFERROR(F28/$F$31*100,"0.00")</f>
        <v>10.245875003218329</v>
      </c>
    </row>
    <row r="29" spans="1:7" ht="24" x14ac:dyDescent="0.2">
      <c r="A29" s="261"/>
      <c r="B29" s="261"/>
      <c r="C29" s="260">
        <v>512</v>
      </c>
      <c r="D29" s="261"/>
      <c r="E29" s="269" t="s">
        <v>528</v>
      </c>
      <c r="F29" s="277">
        <v>210387544.00999999</v>
      </c>
      <c r="G29" s="278">
        <f>IFERROR(F29/$F$31*100,"0.00")</f>
        <v>15.19558249256888</v>
      </c>
    </row>
    <row r="30" spans="1:7" ht="12.75" x14ac:dyDescent="0.2">
      <c r="A30" s="261"/>
      <c r="B30" s="261"/>
      <c r="C30" s="260">
        <v>512</v>
      </c>
      <c r="D30" s="261"/>
      <c r="E30" s="269" t="s">
        <v>529</v>
      </c>
      <c r="F30" s="277">
        <v>86392560.920000002</v>
      </c>
      <c r="G30" s="278">
        <f>IFERROR(F30/$F$31*100,"0.00")</f>
        <v>6.2398432016571466</v>
      </c>
    </row>
    <row r="31" spans="1:7" s="44" customFormat="1" ht="12.75" x14ac:dyDescent="0.2">
      <c r="A31" s="270"/>
      <c r="B31" s="270"/>
      <c r="C31" s="270"/>
      <c r="D31" s="270"/>
      <c r="E31" s="271" t="s">
        <v>530</v>
      </c>
      <c r="F31" s="282">
        <f>+F23+F12+F9</f>
        <v>1384530959</v>
      </c>
      <c r="G31" s="282">
        <f>+G23+G12+G9</f>
        <v>100</v>
      </c>
    </row>
    <row r="32" spans="1:7" s="44" customFormat="1" x14ac:dyDescent="0.25">
      <c r="A32" s="48"/>
      <c r="B32" s="48"/>
      <c r="C32" s="48"/>
      <c r="D32" s="48"/>
      <c r="E32" s="48"/>
      <c r="F32" s="48"/>
      <c r="G32" s="48"/>
    </row>
    <row r="33" spans="1:7" s="44" customFormat="1" x14ac:dyDescent="0.25">
      <c r="A33" s="48"/>
      <c r="B33" s="48"/>
      <c r="C33" s="48"/>
      <c r="D33" s="48"/>
      <c r="E33" s="48"/>
      <c r="F33" s="48"/>
      <c r="G33" s="48"/>
    </row>
    <row r="34" spans="1:7" s="44" customFormat="1" x14ac:dyDescent="0.25">
      <c r="A34" s="48"/>
      <c r="B34" s="48"/>
      <c r="C34" s="48"/>
      <c r="D34" s="48"/>
      <c r="E34" s="48"/>
      <c r="F34" s="48"/>
      <c r="G34" s="48"/>
    </row>
    <row r="35" spans="1:7" s="44" customFormat="1" x14ac:dyDescent="0.25">
      <c r="A35" s="48"/>
      <c r="B35" s="48"/>
      <c r="C35" s="48"/>
      <c r="D35" s="48"/>
      <c r="E35" s="48"/>
      <c r="F35" s="48"/>
      <c r="G35" s="48"/>
    </row>
    <row r="36" spans="1:7" s="44" customFormat="1" x14ac:dyDescent="0.25">
      <c r="A36" s="48"/>
      <c r="B36" s="48"/>
      <c r="C36" s="48"/>
      <c r="D36" s="48"/>
      <c r="E36" s="48"/>
      <c r="F36" s="48"/>
      <c r="G36" s="48"/>
    </row>
    <row r="37" spans="1:7" s="44" customFormat="1" x14ac:dyDescent="0.25">
      <c r="A37" s="48"/>
      <c r="B37" s="48"/>
      <c r="C37" s="48"/>
      <c r="D37" s="48"/>
      <c r="E37" s="48"/>
      <c r="F37" s="48"/>
      <c r="G37" s="48"/>
    </row>
    <row r="38" spans="1:7" s="44" customFormat="1" x14ac:dyDescent="0.25">
      <c r="A38" s="48"/>
      <c r="B38" s="48"/>
      <c r="C38" s="48"/>
      <c r="D38" s="48"/>
      <c r="E38" s="48"/>
      <c r="F38" s="48"/>
      <c r="G38" s="48"/>
    </row>
    <row r="39" spans="1:7" s="44" customFormat="1" x14ac:dyDescent="0.25">
      <c r="A39" s="49"/>
      <c r="B39" s="49"/>
      <c r="C39" s="49"/>
      <c r="D39" s="49"/>
      <c r="E39" s="49"/>
      <c r="F39" s="49"/>
      <c r="G39" s="49"/>
    </row>
    <row r="40" spans="1:7" s="44" customFormat="1" x14ac:dyDescent="0.25">
      <c r="A40" s="49"/>
      <c r="B40" s="49"/>
      <c r="C40" s="49"/>
      <c r="D40" s="49"/>
      <c r="E40" s="49"/>
      <c r="F40" s="49"/>
      <c r="G40" s="49"/>
    </row>
    <row r="41" spans="1:7" s="44" customFormat="1" x14ac:dyDescent="0.25">
      <c r="A41" s="49"/>
      <c r="B41" s="49"/>
      <c r="C41" s="49"/>
      <c r="D41" s="49"/>
      <c r="E41" s="49"/>
      <c r="F41" s="49"/>
      <c r="G41" s="49"/>
    </row>
    <row r="42" spans="1:7" s="44" customFormat="1" x14ac:dyDescent="0.25">
      <c r="A42" s="49"/>
      <c r="B42" s="49"/>
      <c r="C42" s="49"/>
      <c r="D42" s="49"/>
      <c r="E42" s="49"/>
      <c r="F42" s="49"/>
      <c r="G42" s="49"/>
    </row>
    <row r="43" spans="1:7" s="44" customFormat="1" x14ac:dyDescent="0.25">
      <c r="A43" s="49"/>
      <c r="B43" s="49"/>
      <c r="C43" s="49"/>
      <c r="D43" s="49"/>
      <c r="E43" s="49"/>
      <c r="F43" s="49"/>
      <c r="G43" s="49"/>
    </row>
    <row r="44" spans="1:7" s="44" customFormat="1" x14ac:dyDescent="0.25">
      <c r="A44" s="49"/>
      <c r="B44" s="49"/>
      <c r="C44" s="49"/>
      <c r="D44" s="49"/>
      <c r="E44" s="49"/>
      <c r="F44" s="49"/>
      <c r="G44" s="49"/>
    </row>
    <row r="45" spans="1:7" s="44" customFormat="1" x14ac:dyDescent="0.25">
      <c r="A45" s="49"/>
      <c r="B45" s="49"/>
      <c r="C45" s="49"/>
      <c r="D45" s="49"/>
      <c r="E45" s="49"/>
      <c r="F45" s="49"/>
      <c r="G45" s="49"/>
    </row>
    <row r="46" spans="1:7" s="44" customFormat="1" x14ac:dyDescent="0.25">
      <c r="A46" s="49"/>
      <c r="B46" s="49"/>
      <c r="C46" s="49"/>
      <c r="D46" s="49"/>
      <c r="E46" s="49"/>
      <c r="F46" s="49"/>
      <c r="G46" s="49"/>
    </row>
    <row r="47" spans="1:7" s="44" customFormat="1" x14ac:dyDescent="0.25">
      <c r="A47" s="49"/>
      <c r="B47" s="49"/>
      <c r="C47" s="49"/>
      <c r="D47" s="49"/>
      <c r="E47" s="49"/>
      <c r="F47" s="49"/>
      <c r="G47" s="49"/>
    </row>
    <row r="48" spans="1:7" s="44" customFormat="1" x14ac:dyDescent="0.25">
      <c r="A48" s="49"/>
      <c r="B48" s="49"/>
      <c r="C48" s="49"/>
      <c r="D48" s="49"/>
      <c r="E48" s="49"/>
      <c r="F48" s="49"/>
      <c r="G48" s="49"/>
    </row>
    <row r="49" spans="1:7" s="44" customFormat="1" x14ac:dyDescent="0.25">
      <c r="A49" s="49"/>
      <c r="B49" s="49"/>
      <c r="C49" s="49"/>
      <c r="D49" s="49"/>
      <c r="E49" s="49"/>
      <c r="F49" s="49"/>
      <c r="G49" s="49"/>
    </row>
    <row r="50" spans="1:7" s="44" customFormat="1" x14ac:dyDescent="0.25">
      <c r="A50" s="49"/>
      <c r="B50" s="49"/>
      <c r="C50" s="49"/>
      <c r="D50" s="49"/>
      <c r="E50" s="49"/>
      <c r="F50" s="49"/>
      <c r="G50" s="49"/>
    </row>
    <row r="51" spans="1:7" s="44" customFormat="1" x14ac:dyDescent="0.25">
      <c r="A51" s="49"/>
      <c r="B51" s="49"/>
      <c r="C51" s="49"/>
      <c r="D51" s="49"/>
      <c r="E51" s="49"/>
      <c r="F51" s="49"/>
      <c r="G51" s="49"/>
    </row>
    <row r="52" spans="1:7" s="44" customFormat="1" x14ac:dyDescent="0.25">
      <c r="A52" s="49"/>
      <c r="B52" s="49"/>
      <c r="C52" s="49"/>
      <c r="D52" s="49"/>
      <c r="E52" s="49"/>
      <c r="F52" s="49"/>
      <c r="G52" s="49"/>
    </row>
    <row r="53" spans="1:7" s="44" customFormat="1" x14ac:dyDescent="0.25">
      <c r="A53" s="49"/>
      <c r="B53" s="49"/>
      <c r="C53" s="49"/>
      <c r="D53" s="49"/>
      <c r="E53" s="49"/>
      <c r="F53" s="49"/>
      <c r="G53" s="49"/>
    </row>
    <row r="54" spans="1:7" s="44" customFormat="1" x14ac:dyDescent="0.25">
      <c r="A54" s="49"/>
      <c r="B54" s="49"/>
      <c r="C54" s="49"/>
      <c r="D54" s="49"/>
      <c r="E54" s="49"/>
      <c r="F54" s="49"/>
      <c r="G54" s="49"/>
    </row>
    <row r="55" spans="1:7" s="44" customFormat="1" x14ac:dyDescent="0.25">
      <c r="A55" s="49"/>
      <c r="B55" s="49"/>
      <c r="C55" s="49"/>
      <c r="D55" s="49"/>
      <c r="E55" s="49"/>
      <c r="F55" s="49"/>
      <c r="G55" s="49"/>
    </row>
    <row r="56" spans="1:7" s="44" customFormat="1" x14ac:dyDescent="0.25">
      <c r="A56" s="49"/>
      <c r="B56" s="49"/>
      <c r="C56" s="49"/>
      <c r="D56" s="49"/>
      <c r="E56" s="49"/>
      <c r="F56" s="49"/>
      <c r="G56" s="49"/>
    </row>
    <row r="57" spans="1:7" s="44" customFormat="1" x14ac:dyDescent="0.25">
      <c r="A57" s="49"/>
      <c r="B57" s="49"/>
      <c r="C57" s="49"/>
      <c r="D57" s="49"/>
      <c r="E57" s="49"/>
      <c r="F57" s="49"/>
      <c r="G57" s="49"/>
    </row>
    <row r="58" spans="1:7" s="44" customFormat="1" x14ac:dyDescent="0.25">
      <c r="A58" s="49"/>
      <c r="B58" s="49"/>
      <c r="C58" s="49"/>
      <c r="D58" s="49"/>
      <c r="E58" s="49"/>
      <c r="F58" s="49"/>
      <c r="G58" s="49"/>
    </row>
    <row r="59" spans="1:7" s="44" customFormat="1" x14ac:dyDescent="0.25">
      <c r="A59" s="49"/>
      <c r="B59" s="49"/>
      <c r="C59" s="49"/>
      <c r="D59" s="49"/>
      <c r="E59" s="49"/>
      <c r="F59" s="49"/>
      <c r="G59" s="49"/>
    </row>
    <row r="60" spans="1:7" s="44" customFormat="1" x14ac:dyDescent="0.25">
      <c r="A60" s="49"/>
      <c r="B60" s="49"/>
      <c r="C60" s="49"/>
      <c r="D60" s="49"/>
      <c r="E60" s="49"/>
      <c r="F60" s="49"/>
      <c r="G60" s="49"/>
    </row>
    <row r="61" spans="1:7" s="44" customFormat="1" x14ac:dyDescent="0.25">
      <c r="A61" s="49"/>
      <c r="B61" s="49"/>
      <c r="C61" s="49"/>
      <c r="D61" s="49"/>
      <c r="E61" s="49"/>
      <c r="F61" s="49"/>
      <c r="G61" s="49"/>
    </row>
    <row r="62" spans="1:7" s="44" customFormat="1" x14ac:dyDescent="0.25">
      <c r="A62" s="49"/>
      <c r="B62" s="49"/>
      <c r="C62" s="49"/>
      <c r="D62" s="49"/>
      <c r="E62" s="49"/>
      <c r="F62" s="49"/>
      <c r="G62" s="49"/>
    </row>
    <row r="63" spans="1:7" s="44" customFormat="1" x14ac:dyDescent="0.25">
      <c r="A63" s="49"/>
      <c r="B63" s="49"/>
      <c r="C63" s="49"/>
      <c r="D63" s="49"/>
      <c r="E63" s="49"/>
      <c r="F63" s="49"/>
      <c r="G63" s="49"/>
    </row>
    <row r="64" spans="1:7" s="44" customFormat="1" x14ac:dyDescent="0.25">
      <c r="A64" s="49"/>
      <c r="B64" s="49"/>
      <c r="C64" s="49"/>
      <c r="D64" s="49"/>
      <c r="E64" s="49"/>
      <c r="F64" s="49"/>
      <c r="G64" s="49"/>
    </row>
    <row r="65" spans="1:7" s="44" customFormat="1" x14ac:dyDescent="0.25">
      <c r="A65" s="49"/>
      <c r="B65" s="49"/>
      <c r="C65" s="49"/>
      <c r="D65" s="49"/>
      <c r="E65" s="49"/>
      <c r="F65" s="49"/>
      <c r="G65" s="49"/>
    </row>
    <row r="66" spans="1:7" s="44" customFormat="1" x14ac:dyDescent="0.25">
      <c r="A66" s="49"/>
      <c r="B66" s="49"/>
      <c r="C66" s="49"/>
      <c r="D66" s="49"/>
      <c r="E66" s="49"/>
      <c r="F66" s="49"/>
      <c r="G66" s="49"/>
    </row>
    <row r="67" spans="1:7" s="44" customFormat="1" x14ac:dyDescent="0.25">
      <c r="A67" s="49"/>
      <c r="B67" s="49"/>
      <c r="C67" s="49"/>
      <c r="D67" s="49"/>
      <c r="E67" s="49"/>
      <c r="F67" s="49"/>
      <c r="G67" s="49"/>
    </row>
    <row r="68" spans="1:7" s="44" customFormat="1" x14ac:dyDescent="0.25">
      <c r="A68" s="49"/>
      <c r="B68" s="49"/>
      <c r="C68" s="49"/>
      <c r="D68" s="49"/>
      <c r="E68" s="49"/>
      <c r="F68" s="49"/>
      <c r="G68" s="49"/>
    </row>
    <row r="69" spans="1:7" s="44" customFormat="1" x14ac:dyDescent="0.25">
      <c r="A69" s="49"/>
      <c r="B69" s="49"/>
      <c r="C69" s="49"/>
      <c r="D69" s="49"/>
      <c r="E69" s="49"/>
      <c r="F69" s="49"/>
      <c r="G69" s="49"/>
    </row>
    <row r="70" spans="1:7" s="44" customFormat="1" x14ac:dyDescent="0.25">
      <c r="A70" s="49"/>
      <c r="B70" s="49"/>
      <c r="C70" s="49"/>
      <c r="D70" s="49"/>
      <c r="E70" s="49"/>
      <c r="F70" s="49"/>
      <c r="G70" s="49"/>
    </row>
    <row r="71" spans="1:7" s="44" customFormat="1" x14ac:dyDescent="0.25">
      <c r="A71" s="49"/>
      <c r="B71" s="49"/>
      <c r="C71" s="49"/>
      <c r="D71" s="49"/>
      <c r="E71" s="49"/>
      <c r="F71" s="49"/>
      <c r="G71" s="49"/>
    </row>
    <row r="72" spans="1:7" s="44" customFormat="1" x14ac:dyDescent="0.25">
      <c r="A72" s="49"/>
      <c r="B72" s="49"/>
      <c r="C72" s="49"/>
      <c r="D72" s="49"/>
      <c r="E72" s="49"/>
      <c r="F72" s="49"/>
      <c r="G72" s="49"/>
    </row>
    <row r="73" spans="1:7" s="44" customFormat="1" x14ac:dyDescent="0.25">
      <c r="A73" s="49"/>
      <c r="B73" s="49"/>
      <c r="C73" s="49"/>
      <c r="D73" s="49"/>
      <c r="E73" s="49"/>
      <c r="F73" s="49"/>
      <c r="G73" s="49"/>
    </row>
    <row r="74" spans="1:7" s="44" customFormat="1" x14ac:dyDescent="0.25">
      <c r="A74" s="49"/>
      <c r="B74" s="49"/>
      <c r="C74" s="49"/>
      <c r="D74" s="49"/>
      <c r="E74" s="49"/>
      <c r="F74" s="49"/>
      <c r="G74" s="49"/>
    </row>
    <row r="75" spans="1:7" s="44" customFormat="1" x14ac:dyDescent="0.25">
      <c r="A75" s="49"/>
      <c r="B75" s="49"/>
      <c r="C75" s="49"/>
      <c r="D75" s="49"/>
      <c r="E75" s="49"/>
      <c r="F75" s="49"/>
      <c r="G75" s="49"/>
    </row>
    <row r="76" spans="1:7" s="44" customFormat="1" x14ac:dyDescent="0.25">
      <c r="A76" s="49"/>
      <c r="B76" s="49"/>
      <c r="C76" s="49"/>
      <c r="D76" s="49"/>
      <c r="E76" s="49"/>
      <c r="F76" s="49"/>
      <c r="G76" s="49"/>
    </row>
    <row r="77" spans="1:7" s="44" customFormat="1" x14ac:dyDescent="0.25">
      <c r="A77" s="49"/>
      <c r="B77" s="49"/>
      <c r="C77" s="49"/>
      <c r="D77" s="49"/>
      <c r="E77" s="49"/>
      <c r="F77" s="49"/>
      <c r="G77" s="49"/>
    </row>
    <row r="78" spans="1:7" s="44" customFormat="1" x14ac:dyDescent="0.25">
      <c r="A78" s="49"/>
      <c r="B78" s="49"/>
      <c r="C78" s="49"/>
      <c r="D78" s="49"/>
      <c r="E78" s="49"/>
      <c r="F78" s="49"/>
      <c r="G78" s="49"/>
    </row>
    <row r="79" spans="1:7" s="44" customFormat="1" x14ac:dyDescent="0.25">
      <c r="A79" s="49"/>
      <c r="B79" s="49"/>
      <c r="C79" s="49"/>
      <c r="D79" s="49"/>
      <c r="E79" s="49"/>
      <c r="F79" s="49"/>
      <c r="G79" s="49"/>
    </row>
    <row r="80" spans="1:7" s="44" customFormat="1" x14ac:dyDescent="0.25">
      <c r="A80" s="49"/>
      <c r="B80" s="49"/>
      <c r="C80" s="49"/>
      <c r="D80" s="49"/>
      <c r="E80" s="49"/>
      <c r="F80" s="49"/>
      <c r="G80" s="49"/>
    </row>
    <row r="81" spans="1:7" s="44" customFormat="1" x14ac:dyDescent="0.25">
      <c r="A81" s="49"/>
      <c r="B81" s="49"/>
      <c r="C81" s="49"/>
      <c r="D81" s="49"/>
      <c r="E81" s="49"/>
      <c r="F81" s="49"/>
      <c r="G81" s="49"/>
    </row>
    <row r="82" spans="1:7" s="44" customFormat="1" x14ac:dyDescent="0.25">
      <c r="A82" s="49"/>
      <c r="B82" s="49"/>
      <c r="C82" s="49"/>
      <c r="D82" s="49"/>
      <c r="E82" s="49"/>
      <c r="F82" s="49"/>
      <c r="G82" s="49"/>
    </row>
    <row r="83" spans="1:7" s="44" customFormat="1" x14ac:dyDescent="0.25">
      <c r="A83" s="49"/>
      <c r="B83" s="49"/>
      <c r="C83" s="49"/>
      <c r="D83" s="49"/>
      <c r="E83" s="49"/>
      <c r="F83" s="49"/>
      <c r="G83" s="49"/>
    </row>
    <row r="84" spans="1:7" s="44" customFormat="1" x14ac:dyDescent="0.25">
      <c r="A84" s="49"/>
      <c r="B84" s="49"/>
      <c r="C84" s="49"/>
      <c r="D84" s="49"/>
      <c r="E84" s="49"/>
      <c r="F84" s="49"/>
      <c r="G84" s="49"/>
    </row>
    <row r="85" spans="1:7" s="44" customFormat="1" x14ac:dyDescent="0.25">
      <c r="A85" s="49"/>
      <c r="B85" s="49"/>
      <c r="C85" s="49"/>
      <c r="D85" s="49"/>
      <c r="E85" s="49"/>
      <c r="F85" s="49"/>
      <c r="G85" s="49"/>
    </row>
    <row r="86" spans="1:7" s="44" customFormat="1" x14ac:dyDescent="0.25">
      <c r="A86" s="49"/>
      <c r="B86" s="49"/>
      <c r="C86" s="49"/>
      <c r="D86" s="49"/>
      <c r="E86" s="49"/>
      <c r="F86" s="49"/>
      <c r="G86" s="49"/>
    </row>
    <row r="87" spans="1:7" s="44" customFormat="1" x14ac:dyDescent="0.25">
      <c r="A87" s="49"/>
      <c r="B87" s="49"/>
      <c r="C87" s="49"/>
      <c r="D87" s="49"/>
      <c r="E87" s="49"/>
      <c r="F87" s="49"/>
      <c r="G87" s="49"/>
    </row>
    <row r="88" spans="1:7" s="44" customFormat="1" x14ac:dyDescent="0.25">
      <c r="A88" s="49"/>
      <c r="B88" s="49"/>
      <c r="C88" s="49"/>
      <c r="D88" s="49"/>
      <c r="E88" s="49"/>
      <c r="F88" s="49"/>
      <c r="G88" s="49"/>
    </row>
    <row r="89" spans="1:7" s="44" customFormat="1" x14ac:dyDescent="0.25">
      <c r="A89" s="49"/>
      <c r="B89" s="49"/>
      <c r="C89" s="49"/>
      <c r="D89" s="49"/>
      <c r="E89" s="49"/>
      <c r="F89" s="49"/>
      <c r="G89" s="49"/>
    </row>
    <row r="90" spans="1:7" s="44" customFormat="1" x14ac:dyDescent="0.25">
      <c r="A90" s="49"/>
      <c r="B90" s="49"/>
      <c r="C90" s="49"/>
      <c r="D90" s="49"/>
      <c r="E90" s="49"/>
      <c r="F90" s="49"/>
      <c r="G90" s="49"/>
    </row>
    <row r="91" spans="1:7" s="44" customFormat="1" x14ac:dyDescent="0.25">
      <c r="A91" s="49"/>
      <c r="B91" s="49"/>
      <c r="C91" s="49"/>
      <c r="D91" s="49"/>
      <c r="E91" s="49"/>
      <c r="F91" s="49"/>
      <c r="G91" s="49"/>
    </row>
    <row r="92" spans="1:7" s="44" customFormat="1" x14ac:dyDescent="0.25">
      <c r="A92" s="49"/>
      <c r="B92" s="49"/>
      <c r="C92" s="49"/>
      <c r="D92" s="49"/>
      <c r="E92" s="49"/>
      <c r="F92" s="49"/>
      <c r="G92" s="49"/>
    </row>
    <row r="93" spans="1:7" s="44" customFormat="1" x14ac:dyDescent="0.25">
      <c r="A93" s="49"/>
      <c r="B93" s="49"/>
      <c r="C93" s="49"/>
      <c r="D93" s="49"/>
      <c r="E93" s="49"/>
      <c r="F93" s="49"/>
      <c r="G93" s="49"/>
    </row>
    <row r="94" spans="1:7" s="44" customFormat="1" x14ac:dyDescent="0.25">
      <c r="A94" s="49"/>
      <c r="B94" s="49"/>
      <c r="C94" s="49"/>
      <c r="D94" s="49"/>
      <c r="E94" s="49"/>
      <c r="F94" s="49"/>
      <c r="G94" s="49"/>
    </row>
    <row r="95" spans="1:7" s="44" customFormat="1" x14ac:dyDescent="0.25">
      <c r="A95" s="49"/>
      <c r="B95" s="49"/>
      <c r="C95" s="49"/>
      <c r="D95" s="49"/>
      <c r="E95" s="49"/>
      <c r="F95" s="49"/>
      <c r="G95" s="49"/>
    </row>
    <row r="96" spans="1:7" s="44" customFormat="1" x14ac:dyDescent="0.25">
      <c r="A96" s="49"/>
      <c r="B96" s="49"/>
      <c r="C96" s="49"/>
      <c r="D96" s="49"/>
      <c r="E96" s="49"/>
      <c r="F96" s="49"/>
      <c r="G96" s="49"/>
    </row>
    <row r="97" spans="1:7" s="44" customFormat="1" x14ac:dyDescent="0.25">
      <c r="A97" s="49"/>
      <c r="B97" s="49"/>
      <c r="C97" s="49"/>
      <c r="D97" s="49"/>
      <c r="E97" s="49"/>
      <c r="F97" s="49"/>
      <c r="G97" s="49"/>
    </row>
    <row r="98" spans="1:7" s="44" customFormat="1" x14ac:dyDescent="0.25">
      <c r="A98" s="49"/>
      <c r="B98" s="49"/>
      <c r="C98" s="49"/>
      <c r="D98" s="49"/>
      <c r="E98" s="49"/>
      <c r="F98" s="49"/>
      <c r="G98" s="49"/>
    </row>
    <row r="99" spans="1:7" s="44" customFormat="1" x14ac:dyDescent="0.25">
      <c r="A99" s="49"/>
      <c r="B99" s="49"/>
      <c r="C99" s="49"/>
      <c r="D99" s="49"/>
      <c r="E99" s="49"/>
      <c r="F99" s="49"/>
      <c r="G99" s="49"/>
    </row>
    <row r="100" spans="1:7" s="44" customFormat="1" x14ac:dyDescent="0.25">
      <c r="A100" s="49"/>
      <c r="B100" s="49"/>
      <c r="C100" s="49"/>
      <c r="D100" s="49"/>
      <c r="E100" s="49"/>
      <c r="F100" s="49"/>
      <c r="G100" s="49"/>
    </row>
    <row r="101" spans="1:7" s="44" customFormat="1" x14ac:dyDescent="0.25">
      <c r="A101" s="49"/>
      <c r="B101" s="49"/>
      <c r="C101" s="49"/>
      <c r="D101" s="49"/>
      <c r="E101" s="49"/>
      <c r="F101" s="49"/>
      <c r="G101" s="49"/>
    </row>
    <row r="102" spans="1:7" s="44" customFormat="1" x14ac:dyDescent="0.25">
      <c r="A102" s="49"/>
      <c r="B102" s="49"/>
      <c r="C102" s="49"/>
      <c r="D102" s="49"/>
      <c r="E102" s="49"/>
      <c r="F102" s="49"/>
      <c r="G102" s="49"/>
    </row>
    <row r="103" spans="1:7" s="44" customFormat="1" x14ac:dyDescent="0.25">
      <c r="A103" s="49"/>
      <c r="B103" s="49"/>
      <c r="C103" s="49"/>
      <c r="D103" s="49"/>
      <c r="E103" s="49"/>
      <c r="F103" s="49"/>
      <c r="G103" s="49"/>
    </row>
    <row r="104" spans="1:7" s="44" customFormat="1" x14ac:dyDescent="0.25">
      <c r="A104" s="49"/>
      <c r="B104" s="49"/>
      <c r="C104" s="49"/>
      <c r="D104" s="49"/>
      <c r="E104" s="49"/>
      <c r="F104" s="49"/>
      <c r="G104" s="49"/>
    </row>
    <row r="105" spans="1:7" s="44" customFormat="1" x14ac:dyDescent="0.25">
      <c r="A105" s="49"/>
      <c r="B105" s="49"/>
      <c r="C105" s="49"/>
      <c r="D105" s="49"/>
      <c r="E105" s="49"/>
      <c r="F105" s="49"/>
      <c r="G105" s="49"/>
    </row>
    <row r="106" spans="1:7" s="44" customFormat="1" x14ac:dyDescent="0.25">
      <c r="A106" s="49"/>
      <c r="B106" s="49"/>
      <c r="C106" s="49"/>
      <c r="D106" s="49"/>
      <c r="E106" s="49"/>
      <c r="F106" s="49"/>
      <c r="G106" s="49"/>
    </row>
    <row r="107" spans="1:7" s="44" customFormat="1" x14ac:dyDescent="0.25">
      <c r="A107" s="49"/>
      <c r="B107" s="49"/>
      <c r="C107" s="49"/>
      <c r="D107" s="49"/>
      <c r="E107" s="49"/>
      <c r="F107" s="49"/>
      <c r="G107" s="49"/>
    </row>
    <row r="108" spans="1:7" s="44" customFormat="1" x14ac:dyDescent="0.25">
      <c r="A108" s="49"/>
      <c r="B108" s="49"/>
      <c r="C108" s="49"/>
      <c r="D108" s="49"/>
      <c r="E108" s="49"/>
      <c r="F108" s="49"/>
      <c r="G108" s="49"/>
    </row>
    <row r="109" spans="1:7" s="44" customFormat="1" x14ac:dyDescent="0.25">
      <c r="A109" s="49"/>
      <c r="B109" s="49"/>
      <c r="C109" s="49"/>
      <c r="D109" s="49"/>
      <c r="E109" s="49"/>
      <c r="F109" s="49"/>
      <c r="G109" s="49"/>
    </row>
    <row r="110" spans="1:7" s="44" customFormat="1" x14ac:dyDescent="0.25">
      <c r="A110" s="49"/>
      <c r="B110" s="49"/>
      <c r="C110" s="49"/>
      <c r="D110" s="49"/>
      <c r="E110" s="49"/>
      <c r="F110" s="49"/>
      <c r="G110" s="49"/>
    </row>
    <row r="111" spans="1:7" s="44" customFormat="1" x14ac:dyDescent="0.25">
      <c r="A111" s="49"/>
      <c r="B111" s="49"/>
      <c r="C111" s="49"/>
      <c r="D111" s="49"/>
      <c r="E111" s="49"/>
      <c r="F111" s="49"/>
      <c r="G111" s="49"/>
    </row>
    <row r="112" spans="1:7" s="44" customFormat="1" x14ac:dyDescent="0.25">
      <c r="A112" s="49"/>
      <c r="B112" s="49"/>
      <c r="C112" s="49"/>
      <c r="D112" s="49"/>
      <c r="E112" s="49"/>
      <c r="F112" s="49"/>
      <c r="G112" s="49"/>
    </row>
    <row r="113" spans="1:7" s="44" customFormat="1" x14ac:dyDescent="0.25">
      <c r="A113" s="49"/>
      <c r="B113" s="49"/>
      <c r="C113" s="49"/>
      <c r="D113" s="49"/>
      <c r="E113" s="49"/>
      <c r="F113" s="49"/>
      <c r="G113" s="49"/>
    </row>
    <row r="114" spans="1:7" s="44" customFormat="1" x14ac:dyDescent="0.25">
      <c r="A114" s="49"/>
      <c r="B114" s="49"/>
      <c r="C114" s="49"/>
      <c r="D114" s="49"/>
      <c r="E114" s="49"/>
      <c r="F114" s="49"/>
      <c r="G114" s="49"/>
    </row>
    <row r="115" spans="1:7" s="44" customFormat="1" x14ac:dyDescent="0.25">
      <c r="A115" s="49"/>
      <c r="B115" s="49"/>
      <c r="C115" s="49"/>
      <c r="D115" s="49"/>
      <c r="E115" s="49"/>
      <c r="F115" s="49"/>
      <c r="G115" s="49"/>
    </row>
    <row r="116" spans="1:7" s="44" customFormat="1" x14ac:dyDescent="0.25">
      <c r="A116" s="49"/>
      <c r="B116" s="49"/>
      <c r="C116" s="49"/>
      <c r="D116" s="49"/>
      <c r="E116" s="49"/>
      <c r="F116" s="49"/>
      <c r="G116" s="49"/>
    </row>
    <row r="117" spans="1:7" s="44" customFormat="1" x14ac:dyDescent="0.25">
      <c r="A117" s="49"/>
      <c r="B117" s="49"/>
      <c r="C117" s="49"/>
      <c r="D117" s="49"/>
      <c r="E117" s="49"/>
      <c r="F117" s="49"/>
      <c r="G117" s="49"/>
    </row>
    <row r="118" spans="1:7" s="44" customFormat="1" x14ac:dyDescent="0.25">
      <c r="A118" s="49"/>
      <c r="B118" s="49"/>
      <c r="C118" s="49"/>
      <c r="D118" s="49"/>
      <c r="E118" s="49"/>
      <c r="F118" s="49"/>
      <c r="G118" s="49"/>
    </row>
    <row r="119" spans="1:7" s="44" customFormat="1" x14ac:dyDescent="0.25">
      <c r="A119" s="49"/>
      <c r="B119" s="49"/>
      <c r="C119" s="49"/>
      <c r="D119" s="49"/>
      <c r="E119" s="49"/>
      <c r="F119" s="49"/>
      <c r="G119" s="49"/>
    </row>
    <row r="120" spans="1:7" s="44" customFormat="1" x14ac:dyDescent="0.25">
      <c r="A120" s="49"/>
      <c r="B120" s="49"/>
      <c r="C120" s="49"/>
      <c r="D120" s="49"/>
      <c r="E120" s="49"/>
      <c r="F120" s="49"/>
      <c r="G120" s="49"/>
    </row>
    <row r="121" spans="1:7" s="44" customFormat="1" x14ac:dyDescent="0.25">
      <c r="A121" s="49"/>
      <c r="B121" s="49"/>
      <c r="C121" s="49"/>
      <c r="D121" s="49"/>
      <c r="E121" s="49"/>
      <c r="F121" s="49"/>
      <c r="G121" s="49"/>
    </row>
    <row r="122" spans="1:7" s="44" customFormat="1" x14ac:dyDescent="0.25">
      <c r="A122" s="49"/>
      <c r="B122" s="49"/>
      <c r="C122" s="49"/>
      <c r="D122" s="49"/>
      <c r="E122" s="49"/>
      <c r="F122" s="49"/>
      <c r="G122" s="49"/>
    </row>
    <row r="123" spans="1:7" s="44" customFormat="1" x14ac:dyDescent="0.25">
      <c r="A123" s="49"/>
      <c r="B123" s="49"/>
      <c r="C123" s="49"/>
      <c r="D123" s="49"/>
      <c r="E123" s="49"/>
      <c r="F123" s="49"/>
      <c r="G123" s="49"/>
    </row>
    <row r="124" spans="1:7" s="44" customFormat="1" x14ac:dyDescent="0.25">
      <c r="A124" s="49"/>
      <c r="B124" s="49"/>
      <c r="C124" s="49"/>
      <c r="D124" s="49"/>
      <c r="E124" s="49"/>
      <c r="F124" s="49"/>
      <c r="G124" s="49"/>
    </row>
    <row r="125" spans="1:7" s="44" customFormat="1" x14ac:dyDescent="0.25">
      <c r="A125" s="49"/>
      <c r="B125" s="49"/>
      <c r="C125" s="49"/>
      <c r="D125" s="49"/>
      <c r="E125" s="49"/>
      <c r="F125" s="49"/>
      <c r="G125" s="49"/>
    </row>
    <row r="126" spans="1:7" s="44" customFormat="1" x14ac:dyDescent="0.25">
      <c r="A126" s="49"/>
      <c r="B126" s="49"/>
      <c r="C126" s="49"/>
      <c r="D126" s="49"/>
      <c r="E126" s="49"/>
      <c r="F126" s="49"/>
      <c r="G126" s="49"/>
    </row>
    <row r="127" spans="1:7" s="44" customFormat="1" x14ac:dyDescent="0.25">
      <c r="A127" s="49"/>
      <c r="B127" s="49"/>
      <c r="C127" s="49"/>
      <c r="D127" s="49"/>
      <c r="E127" s="49"/>
      <c r="F127" s="49"/>
      <c r="G127" s="49"/>
    </row>
    <row r="128" spans="1:7" s="44" customFormat="1" x14ac:dyDescent="0.25">
      <c r="A128" s="49"/>
      <c r="B128" s="49"/>
      <c r="C128" s="49"/>
      <c r="D128" s="49"/>
      <c r="E128" s="49"/>
      <c r="F128" s="49"/>
      <c r="G128" s="49"/>
    </row>
    <row r="129" spans="1:7" s="44" customFormat="1" x14ac:dyDescent="0.25">
      <c r="A129" s="49"/>
      <c r="B129" s="49"/>
      <c r="C129" s="49"/>
      <c r="D129" s="49"/>
      <c r="E129" s="49"/>
      <c r="F129" s="49"/>
      <c r="G129" s="49"/>
    </row>
    <row r="130" spans="1:7" s="44" customFormat="1" x14ac:dyDescent="0.25">
      <c r="A130" s="49"/>
      <c r="B130" s="49"/>
      <c r="C130" s="49"/>
      <c r="D130" s="49"/>
      <c r="E130" s="49"/>
      <c r="F130" s="49"/>
      <c r="G130" s="49"/>
    </row>
    <row r="131" spans="1:7" s="44" customFormat="1" x14ac:dyDescent="0.25">
      <c r="A131" s="49"/>
      <c r="B131" s="49"/>
      <c r="C131" s="49"/>
      <c r="D131" s="49"/>
      <c r="E131" s="49"/>
      <c r="F131" s="49"/>
      <c r="G131" s="49"/>
    </row>
    <row r="132" spans="1:7" s="44" customFormat="1" x14ac:dyDescent="0.25">
      <c r="A132" s="49"/>
      <c r="B132" s="49"/>
      <c r="C132" s="49"/>
      <c r="D132" s="49"/>
      <c r="E132" s="49"/>
      <c r="F132" s="49"/>
      <c r="G132" s="49"/>
    </row>
    <row r="133" spans="1:7" s="44" customFormat="1" x14ac:dyDescent="0.25">
      <c r="A133" s="49"/>
      <c r="B133" s="49"/>
      <c r="C133" s="49"/>
      <c r="D133" s="49"/>
      <c r="E133" s="49"/>
      <c r="F133" s="49"/>
      <c r="G133" s="49"/>
    </row>
    <row r="134" spans="1:7" s="44" customFormat="1" x14ac:dyDescent="0.25">
      <c r="A134" s="49"/>
      <c r="B134" s="49"/>
      <c r="C134" s="49"/>
      <c r="D134" s="49"/>
      <c r="E134" s="49"/>
      <c r="F134" s="49"/>
      <c r="G134" s="49"/>
    </row>
    <row r="135" spans="1:7" s="44" customFormat="1" x14ac:dyDescent="0.25">
      <c r="A135" s="49"/>
      <c r="B135" s="49"/>
      <c r="C135" s="49"/>
      <c r="D135" s="49"/>
      <c r="E135" s="49"/>
      <c r="F135" s="49"/>
      <c r="G135" s="49"/>
    </row>
    <row r="136" spans="1:7" s="44" customFormat="1" x14ac:dyDescent="0.25">
      <c r="A136" s="49"/>
      <c r="B136" s="49"/>
      <c r="C136" s="49"/>
      <c r="D136" s="49"/>
      <c r="E136" s="49"/>
      <c r="F136" s="49"/>
      <c r="G136" s="49"/>
    </row>
    <row r="137" spans="1:7" s="44" customFormat="1" x14ac:dyDescent="0.25">
      <c r="A137" s="49"/>
      <c r="B137" s="49"/>
      <c r="C137" s="49"/>
      <c r="D137" s="49"/>
      <c r="E137" s="49"/>
      <c r="F137" s="49"/>
      <c r="G137" s="49"/>
    </row>
    <row r="138" spans="1:7" s="44" customFormat="1" x14ac:dyDescent="0.25">
      <c r="A138" s="49"/>
      <c r="B138" s="49"/>
      <c r="C138" s="49"/>
      <c r="D138" s="49"/>
      <c r="E138" s="49"/>
      <c r="F138" s="49"/>
      <c r="G138" s="49"/>
    </row>
    <row r="139" spans="1:7" s="44" customFormat="1" x14ac:dyDescent="0.25">
      <c r="A139" s="49"/>
      <c r="B139" s="49"/>
      <c r="C139" s="49"/>
      <c r="D139" s="49"/>
      <c r="E139" s="49"/>
      <c r="F139" s="49"/>
      <c r="G139" s="49"/>
    </row>
    <row r="140" spans="1:7" s="44" customFormat="1" x14ac:dyDescent="0.25">
      <c r="A140" s="49"/>
      <c r="B140" s="49"/>
      <c r="C140" s="49"/>
      <c r="D140" s="49"/>
      <c r="E140" s="49"/>
      <c r="F140" s="49"/>
      <c r="G140" s="49"/>
    </row>
    <row r="141" spans="1:7" s="44" customFormat="1" x14ac:dyDescent="0.25">
      <c r="A141" s="49"/>
      <c r="B141" s="49"/>
      <c r="C141" s="49"/>
      <c r="D141" s="49"/>
      <c r="E141" s="49"/>
      <c r="F141" s="49"/>
      <c r="G141" s="49"/>
    </row>
    <row r="142" spans="1:7" s="44" customFormat="1" x14ac:dyDescent="0.25">
      <c r="A142" s="49"/>
      <c r="B142" s="49"/>
      <c r="C142" s="49"/>
      <c r="D142" s="49"/>
      <c r="E142" s="49"/>
      <c r="F142" s="49"/>
      <c r="G142" s="49"/>
    </row>
    <row r="143" spans="1:7" s="44" customFormat="1" x14ac:dyDescent="0.25">
      <c r="A143" s="49"/>
      <c r="B143" s="49"/>
      <c r="C143" s="49"/>
      <c r="D143" s="49"/>
      <c r="E143" s="49"/>
      <c r="F143" s="49"/>
      <c r="G143" s="49"/>
    </row>
    <row r="144" spans="1:7" s="44" customFormat="1" x14ac:dyDescent="0.25">
      <c r="A144" s="49"/>
      <c r="B144" s="49"/>
      <c r="C144" s="49"/>
      <c r="D144" s="49"/>
      <c r="E144" s="49"/>
      <c r="F144" s="49"/>
      <c r="G144" s="49"/>
    </row>
    <row r="145" spans="1:7" s="44" customFormat="1" x14ac:dyDescent="0.25">
      <c r="A145" s="49"/>
      <c r="B145" s="49"/>
      <c r="C145" s="49"/>
      <c r="D145" s="49"/>
      <c r="E145" s="49"/>
      <c r="F145" s="49"/>
      <c r="G145" s="49"/>
    </row>
    <row r="146" spans="1:7" s="44" customFormat="1" x14ac:dyDescent="0.25">
      <c r="A146" s="49"/>
      <c r="B146" s="49"/>
      <c r="C146" s="49"/>
      <c r="D146" s="49"/>
      <c r="E146" s="49"/>
      <c r="F146" s="49"/>
      <c r="G146" s="49"/>
    </row>
    <row r="147" spans="1:7" s="44" customFormat="1" x14ac:dyDescent="0.25">
      <c r="A147" s="49"/>
      <c r="B147" s="49"/>
      <c r="C147" s="49"/>
      <c r="D147" s="49"/>
      <c r="E147" s="49"/>
      <c r="F147" s="49"/>
      <c r="G147" s="49"/>
    </row>
    <row r="148" spans="1:7" s="44" customFormat="1" x14ac:dyDescent="0.25">
      <c r="A148" s="49"/>
      <c r="B148" s="49"/>
      <c r="C148" s="49"/>
      <c r="D148" s="49"/>
      <c r="E148" s="49"/>
      <c r="F148" s="49"/>
      <c r="G148" s="49"/>
    </row>
    <row r="149" spans="1:7" s="44" customFormat="1" x14ac:dyDescent="0.25">
      <c r="A149" s="49"/>
      <c r="B149" s="49"/>
      <c r="C149" s="49"/>
      <c r="D149" s="49"/>
      <c r="E149" s="49"/>
      <c r="F149" s="49"/>
      <c r="G149" s="49"/>
    </row>
    <row r="150" spans="1:7" s="44" customFormat="1" x14ac:dyDescent="0.25">
      <c r="A150" s="49"/>
      <c r="B150" s="49"/>
      <c r="C150" s="49"/>
      <c r="D150" s="49"/>
      <c r="E150" s="49"/>
      <c r="F150" s="49"/>
      <c r="G150" s="49"/>
    </row>
    <row r="151" spans="1:7" s="44" customFormat="1" x14ac:dyDescent="0.25">
      <c r="A151" s="49"/>
      <c r="B151" s="49"/>
      <c r="C151" s="49"/>
      <c r="D151" s="49"/>
      <c r="E151" s="49"/>
      <c r="F151" s="49"/>
      <c r="G151" s="49"/>
    </row>
    <row r="152" spans="1:7" s="44" customFormat="1" x14ac:dyDescent="0.25">
      <c r="A152" s="49"/>
      <c r="B152" s="49"/>
      <c r="C152" s="49"/>
      <c r="D152" s="49"/>
      <c r="E152" s="49"/>
      <c r="F152" s="49"/>
      <c r="G152" s="49"/>
    </row>
    <row r="153" spans="1:7" s="44" customFormat="1" x14ac:dyDescent="0.25">
      <c r="A153" s="49"/>
      <c r="B153" s="49"/>
      <c r="C153" s="49"/>
      <c r="D153" s="49"/>
      <c r="E153" s="49"/>
      <c r="F153" s="49"/>
      <c r="G153" s="49"/>
    </row>
    <row r="154" spans="1:7" s="44" customFormat="1" x14ac:dyDescent="0.25">
      <c r="A154" s="49"/>
      <c r="B154" s="49"/>
      <c r="C154" s="49"/>
      <c r="D154" s="49"/>
      <c r="E154" s="49"/>
      <c r="F154" s="49"/>
      <c r="G154" s="49"/>
    </row>
    <row r="155" spans="1:7" s="44" customFormat="1" x14ac:dyDescent="0.25">
      <c r="A155" s="49"/>
      <c r="B155" s="49"/>
      <c r="C155" s="49"/>
      <c r="D155" s="49"/>
      <c r="E155" s="49"/>
      <c r="F155" s="49"/>
      <c r="G155" s="49"/>
    </row>
    <row r="156" spans="1:7" s="44" customFormat="1" x14ac:dyDescent="0.25">
      <c r="A156" s="49"/>
      <c r="B156" s="49"/>
      <c r="C156" s="49"/>
      <c r="D156" s="49"/>
      <c r="E156" s="49"/>
      <c r="F156" s="49"/>
      <c r="G156" s="49"/>
    </row>
    <row r="157" spans="1:7" s="44" customFormat="1" x14ac:dyDescent="0.25">
      <c r="A157" s="49"/>
      <c r="B157" s="49"/>
      <c r="C157" s="49"/>
      <c r="D157" s="49"/>
      <c r="E157" s="49"/>
      <c r="F157" s="49"/>
      <c r="G157" s="49"/>
    </row>
    <row r="158" spans="1:7" s="44" customFormat="1" x14ac:dyDescent="0.25">
      <c r="A158" s="49"/>
      <c r="B158" s="49"/>
      <c r="C158" s="49"/>
      <c r="D158" s="49"/>
      <c r="E158" s="49"/>
      <c r="F158" s="49"/>
      <c r="G158" s="49"/>
    </row>
    <row r="159" spans="1:7" s="44" customFormat="1" x14ac:dyDescent="0.25">
      <c r="A159" s="49"/>
      <c r="B159" s="49"/>
      <c r="C159" s="49"/>
      <c r="D159" s="49"/>
      <c r="E159" s="49"/>
      <c r="F159" s="49"/>
      <c r="G159" s="49"/>
    </row>
    <row r="160" spans="1:7" s="44" customFormat="1" x14ac:dyDescent="0.25">
      <c r="A160" s="49"/>
      <c r="B160" s="49"/>
      <c r="C160" s="49"/>
      <c r="D160" s="49"/>
      <c r="E160" s="49"/>
      <c r="F160" s="49"/>
      <c r="G160" s="49"/>
    </row>
    <row r="161" spans="1:7" s="44" customFormat="1" x14ac:dyDescent="0.25">
      <c r="A161" s="49"/>
      <c r="B161" s="49"/>
      <c r="C161" s="49"/>
      <c r="D161" s="49"/>
      <c r="E161" s="49"/>
      <c r="F161" s="49"/>
      <c r="G161" s="49"/>
    </row>
    <row r="162" spans="1:7" s="44" customFormat="1" x14ac:dyDescent="0.25">
      <c r="A162" s="49"/>
      <c r="B162" s="49"/>
      <c r="C162" s="49"/>
      <c r="D162" s="49"/>
      <c r="E162" s="49"/>
      <c r="F162" s="49"/>
      <c r="G162" s="49"/>
    </row>
    <row r="163" spans="1:7" s="44" customFormat="1" x14ac:dyDescent="0.25">
      <c r="A163" s="49"/>
      <c r="B163" s="49"/>
      <c r="C163" s="49"/>
      <c r="D163" s="49"/>
      <c r="E163" s="49"/>
      <c r="F163" s="49"/>
      <c r="G163" s="49"/>
    </row>
    <row r="164" spans="1:7" s="44" customFormat="1" x14ac:dyDescent="0.25">
      <c r="A164" s="49"/>
      <c r="B164" s="49"/>
      <c r="C164" s="49"/>
      <c r="D164" s="49"/>
      <c r="E164" s="49"/>
      <c r="F164" s="49"/>
      <c r="G164" s="49"/>
    </row>
    <row r="165" spans="1:7" s="44" customFormat="1" x14ac:dyDescent="0.25">
      <c r="A165" s="49"/>
      <c r="B165" s="49"/>
      <c r="C165" s="49"/>
      <c r="D165" s="49"/>
      <c r="E165" s="49"/>
      <c r="F165" s="49"/>
      <c r="G165" s="49"/>
    </row>
    <row r="166" spans="1:7" s="44" customFormat="1" x14ac:dyDescent="0.25">
      <c r="A166" s="49"/>
      <c r="B166" s="49"/>
      <c r="C166" s="49"/>
      <c r="D166" s="49"/>
      <c r="E166" s="49"/>
      <c r="F166" s="49"/>
      <c r="G166" s="49"/>
    </row>
    <row r="167" spans="1:7" s="44" customFormat="1" x14ac:dyDescent="0.25">
      <c r="A167" s="49"/>
      <c r="B167" s="49"/>
      <c r="C167" s="49"/>
      <c r="D167" s="49"/>
      <c r="E167" s="49"/>
      <c r="F167" s="49"/>
      <c r="G167" s="49"/>
    </row>
    <row r="168" spans="1:7" s="44" customFormat="1" x14ac:dyDescent="0.25">
      <c r="A168" s="49"/>
      <c r="B168" s="49"/>
      <c r="C168" s="49"/>
      <c r="D168" s="49"/>
      <c r="E168" s="49"/>
      <c r="F168" s="49"/>
      <c r="G168" s="49"/>
    </row>
    <row r="169" spans="1:7" s="44" customFormat="1" x14ac:dyDescent="0.25">
      <c r="A169" s="49"/>
      <c r="B169" s="49"/>
      <c r="C169" s="49"/>
      <c r="D169" s="49"/>
      <c r="E169" s="49"/>
      <c r="F169" s="49"/>
      <c r="G169" s="49"/>
    </row>
    <row r="170" spans="1:7" s="44" customFormat="1" x14ac:dyDescent="0.25">
      <c r="A170" s="49"/>
      <c r="B170" s="49"/>
      <c r="C170" s="49"/>
      <c r="D170" s="49"/>
      <c r="E170" s="49"/>
      <c r="F170" s="49"/>
      <c r="G170" s="49"/>
    </row>
    <row r="171" spans="1:7" s="44" customFormat="1" x14ac:dyDescent="0.25">
      <c r="A171" s="49"/>
      <c r="B171" s="49"/>
      <c r="C171" s="49"/>
      <c r="D171" s="49"/>
      <c r="E171" s="49"/>
      <c r="F171" s="49"/>
      <c r="G171" s="49"/>
    </row>
    <row r="172" spans="1:7" s="44" customFormat="1" x14ac:dyDescent="0.25">
      <c r="A172" s="49"/>
      <c r="B172" s="49"/>
      <c r="C172" s="49"/>
      <c r="D172" s="49"/>
      <c r="E172" s="49"/>
      <c r="F172" s="49"/>
      <c r="G172" s="49"/>
    </row>
    <row r="173" spans="1:7" s="44" customFormat="1" x14ac:dyDescent="0.25">
      <c r="A173" s="49"/>
      <c r="B173" s="49"/>
      <c r="C173" s="49"/>
      <c r="D173" s="49"/>
      <c r="E173" s="49"/>
      <c r="F173" s="49"/>
      <c r="G173" s="49"/>
    </row>
  </sheetData>
  <sheetProtection sheet="1" objects="1" scenarios="1"/>
  <protectedRanges>
    <protectedRange algorithmName="SHA-512" hashValue="pBxfwE+qRjrtOBBr1cZ3P3SLfxTBKEk2t+B6crYxxqPXkXLWPykvpKgHK/IdY2igKpwOptiGiyA/aw4sKGnZ1g==" saltValue="1roTw93L857gu7sOjm1Ytw==" spinCount="100000" sqref="C34:F43" name="Rango1"/>
  </protectedRanges>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688"/>
  <sheetViews>
    <sheetView showGridLines="0" view="pageBreakPreview" topLeftCell="A289" zoomScale="60" zoomScaleNormal="100" workbookViewId="0">
      <selection activeCell="F329" sqref="F329"/>
    </sheetView>
  </sheetViews>
  <sheetFormatPr baseColWidth="10" defaultColWidth="11.42578125" defaultRowHeight="15.75" x14ac:dyDescent="0.3"/>
  <cols>
    <col min="1" max="1" width="6" style="2" customWidth="1"/>
    <col min="2" max="2" width="5.7109375" style="2" customWidth="1"/>
    <col min="3" max="3" width="6.28515625" style="2" customWidth="1"/>
    <col min="4" max="4" width="5.42578125" style="2" customWidth="1"/>
    <col min="5" max="5" width="6.42578125" style="2" customWidth="1"/>
    <col min="6" max="6" width="68" style="2" bestFit="1" customWidth="1"/>
    <col min="7" max="7" width="21.28515625" style="2" bestFit="1" customWidth="1"/>
    <col min="8" max="8" width="13.28515625" style="2" bestFit="1" customWidth="1"/>
    <col min="9" max="9" width="14.140625" style="2" bestFit="1" customWidth="1"/>
    <col min="10" max="11" width="13.28515625" style="2" bestFit="1" customWidth="1"/>
    <col min="12" max="12" width="14.7109375" style="2" bestFit="1" customWidth="1"/>
    <col min="13" max="13" width="14.140625" style="2" bestFit="1" customWidth="1"/>
    <col min="14" max="14" width="15.5703125" style="2" customWidth="1"/>
    <col min="15" max="15" width="11.5703125" style="1" bestFit="1" customWidth="1"/>
    <col min="16" max="16" width="18.42578125" style="50" bestFit="1" customWidth="1"/>
    <col min="17" max="44" width="11.42578125" style="50"/>
    <col min="45" max="16384" width="11.42578125" style="1"/>
  </cols>
  <sheetData>
    <row r="1" spans="1:16" ht="15.75" customHeight="1" x14ac:dyDescent="0.2">
      <c r="A1" s="486" t="e">
        <f>+#REF!</f>
        <v>#REF!</v>
      </c>
      <c r="B1" s="487"/>
      <c r="C1" s="487"/>
      <c r="D1" s="487"/>
      <c r="E1" s="487"/>
      <c r="F1" s="487"/>
      <c r="G1" s="487"/>
      <c r="H1" s="487"/>
      <c r="I1" s="487"/>
      <c r="J1" s="487"/>
      <c r="K1" s="487"/>
      <c r="L1" s="487"/>
      <c r="M1" s="487"/>
      <c r="N1" s="487"/>
      <c r="O1" s="488"/>
    </row>
    <row r="2" spans="1:16" ht="15.75" customHeight="1" x14ac:dyDescent="0.25">
      <c r="A2" s="489" t="s">
        <v>1</v>
      </c>
      <c r="B2" s="469"/>
      <c r="C2" s="469"/>
      <c r="D2" s="469"/>
      <c r="E2" s="469"/>
      <c r="F2" s="469"/>
      <c r="G2" s="469"/>
      <c r="H2" s="469"/>
      <c r="I2" s="469"/>
      <c r="J2" s="469"/>
      <c r="K2" s="469"/>
      <c r="L2" s="469"/>
      <c r="M2" s="469"/>
      <c r="N2" s="469"/>
      <c r="O2" s="490"/>
    </row>
    <row r="3" spans="1:16" ht="15.75" customHeight="1" x14ac:dyDescent="0.25">
      <c r="A3" s="491" t="s">
        <v>2</v>
      </c>
      <c r="B3" s="471"/>
      <c r="C3" s="471"/>
      <c r="D3" s="471"/>
      <c r="E3" s="471"/>
      <c r="F3" s="471"/>
      <c r="G3" s="471"/>
      <c r="H3" s="471"/>
      <c r="I3" s="471"/>
      <c r="J3" s="471"/>
      <c r="K3" s="471"/>
      <c r="L3" s="471"/>
      <c r="M3" s="471"/>
      <c r="N3" s="471"/>
      <c r="O3" s="492"/>
    </row>
    <row r="4" spans="1:16" ht="15.75" customHeight="1" x14ac:dyDescent="0.2">
      <c r="A4" s="472" t="s">
        <v>531</v>
      </c>
      <c r="B4" s="473"/>
      <c r="C4" s="473"/>
      <c r="D4" s="473"/>
      <c r="E4" s="473"/>
      <c r="F4" s="473"/>
      <c r="G4" s="473"/>
      <c r="H4" s="473"/>
      <c r="I4" s="473"/>
      <c r="J4" s="473"/>
      <c r="K4" s="473"/>
      <c r="L4" s="473"/>
      <c r="M4" s="473"/>
      <c r="N4" s="473"/>
      <c r="O4" s="493"/>
    </row>
    <row r="5" spans="1:16" ht="15.75" customHeight="1" x14ac:dyDescent="0.2">
      <c r="A5" s="472" t="e">
        <f>+#REF!</f>
        <v>#REF!</v>
      </c>
      <c r="B5" s="473"/>
      <c r="C5" s="473"/>
      <c r="D5" s="473"/>
      <c r="E5" s="473"/>
      <c r="F5" s="473"/>
      <c r="G5" s="473"/>
      <c r="H5" s="473"/>
      <c r="I5" s="473"/>
      <c r="J5" s="473"/>
      <c r="K5" s="473"/>
      <c r="L5" s="473"/>
      <c r="M5" s="473"/>
      <c r="N5" s="473"/>
      <c r="O5" s="493"/>
    </row>
    <row r="6" spans="1:16" ht="15.75" customHeight="1" x14ac:dyDescent="0.2">
      <c r="A6" s="6" t="s">
        <v>15</v>
      </c>
      <c r="B6" s="4"/>
      <c r="C6" s="4"/>
      <c r="D6" s="4"/>
      <c r="E6" s="4"/>
      <c r="F6" s="474" t="s">
        <v>69</v>
      </c>
      <c r="G6" s="474"/>
      <c r="H6" s="474"/>
      <c r="I6" s="474"/>
      <c r="J6" s="474"/>
      <c r="K6" s="474"/>
      <c r="L6" s="474"/>
      <c r="M6" s="474"/>
      <c r="N6" s="474"/>
      <c r="O6" s="476"/>
    </row>
    <row r="7" spans="1:16" ht="15.75" customHeight="1" x14ac:dyDescent="0.2">
      <c r="A7" s="9" t="s">
        <v>532</v>
      </c>
      <c r="B7" s="10"/>
      <c r="C7" s="10"/>
      <c r="D7" s="7"/>
      <c r="E7" s="10"/>
      <c r="F7" s="477" t="s">
        <v>1437</v>
      </c>
      <c r="G7" s="477"/>
      <c r="H7" s="477"/>
      <c r="I7" s="477"/>
      <c r="J7" s="477"/>
      <c r="K7" s="477"/>
      <c r="L7" s="477"/>
      <c r="M7" s="477"/>
      <c r="N7" s="477"/>
      <c r="O7" s="478"/>
    </row>
    <row r="8" spans="1:16" ht="15.75" customHeight="1" x14ac:dyDescent="0.2">
      <c r="A8" s="13" t="s">
        <v>497</v>
      </c>
      <c r="B8" s="14"/>
      <c r="C8" s="14"/>
      <c r="D8" s="14"/>
      <c r="E8" s="14"/>
      <c r="F8" s="14"/>
      <c r="G8" s="14"/>
      <c r="H8" s="14"/>
      <c r="I8" s="14"/>
      <c r="J8" s="14"/>
      <c r="K8" s="14"/>
      <c r="L8" s="14"/>
      <c r="M8" s="14"/>
      <c r="N8" s="14"/>
      <c r="O8" s="15"/>
    </row>
    <row r="9" spans="1:16" ht="13.5" x14ac:dyDescent="0.25">
      <c r="A9" s="32" t="s">
        <v>533</v>
      </c>
      <c r="B9" s="3"/>
      <c r="C9" s="3"/>
      <c r="D9" s="3"/>
      <c r="E9" s="33"/>
      <c r="F9" s="34"/>
      <c r="G9" s="46">
        <f>+PPNE3!F16</f>
        <v>0</v>
      </c>
      <c r="H9" s="31"/>
      <c r="I9" s="31"/>
      <c r="J9" s="31"/>
      <c r="K9" s="31"/>
      <c r="L9" s="31"/>
      <c r="M9" s="31"/>
      <c r="N9" s="31"/>
      <c r="O9" s="35"/>
    </row>
    <row r="10" spans="1:16" ht="13.5" x14ac:dyDescent="0.25">
      <c r="A10" s="32" t="s">
        <v>534</v>
      </c>
      <c r="B10" s="3"/>
      <c r="C10" s="3"/>
      <c r="D10" s="3"/>
      <c r="E10" s="33"/>
      <c r="F10" s="34"/>
      <c r="G10" s="46">
        <f>+PPNE3!F25</f>
        <v>728929078.99999988</v>
      </c>
      <c r="H10" s="31"/>
      <c r="I10" s="31"/>
      <c r="J10" s="31"/>
      <c r="K10" s="31"/>
      <c r="L10" s="31"/>
      <c r="M10" s="31"/>
      <c r="N10" s="31"/>
      <c r="O10" s="35"/>
    </row>
    <row r="11" spans="1:16" ht="13.5" x14ac:dyDescent="0.25">
      <c r="A11" s="32" t="s">
        <v>535</v>
      </c>
      <c r="B11" s="3"/>
      <c r="C11" s="3"/>
      <c r="D11" s="3"/>
      <c r="E11" s="33"/>
      <c r="F11" s="34"/>
      <c r="G11" s="46">
        <f>+PPNE3!F15</f>
        <v>281166380</v>
      </c>
      <c r="H11" s="31"/>
      <c r="I11" s="31"/>
      <c r="J11" s="31"/>
      <c r="K11" s="31"/>
      <c r="L11" s="31"/>
      <c r="M11" s="31"/>
      <c r="N11" s="31"/>
      <c r="O11" s="35"/>
    </row>
    <row r="12" spans="1:16" ht="13.5" x14ac:dyDescent="0.25">
      <c r="A12" s="32" t="s">
        <v>536</v>
      </c>
      <c r="B12" s="3"/>
      <c r="C12" s="3"/>
      <c r="D12" s="3"/>
      <c r="E12" s="33"/>
      <c r="F12" s="34"/>
      <c r="G12" s="46">
        <f>+PPNE3!F9+PPNE3!F17+PPNE3!F21+PPNE3!F22</f>
        <v>190000000</v>
      </c>
      <c r="H12" s="31"/>
      <c r="I12" s="31"/>
      <c r="J12" s="31"/>
      <c r="K12" s="31"/>
      <c r="L12" s="31"/>
      <c r="M12" s="31"/>
      <c r="N12" s="31"/>
      <c r="O12" s="35"/>
    </row>
    <row r="13" spans="1:16" ht="13.5" x14ac:dyDescent="0.25">
      <c r="A13" s="36" t="s">
        <v>537</v>
      </c>
      <c r="B13" s="3"/>
      <c r="C13" s="3"/>
      <c r="D13" s="3"/>
      <c r="E13" s="33"/>
      <c r="F13" s="34"/>
      <c r="G13" s="47">
        <f>+PPNE3!F18</f>
        <v>184435500</v>
      </c>
      <c r="H13" s="31"/>
      <c r="I13" s="31"/>
      <c r="J13" s="31"/>
      <c r="K13" s="31"/>
      <c r="L13" s="31"/>
      <c r="M13" s="31"/>
      <c r="N13" s="31"/>
      <c r="O13" s="35"/>
    </row>
    <row r="14" spans="1:16" ht="14.25" thickBot="1" x14ac:dyDescent="0.3">
      <c r="A14" s="24" t="s">
        <v>538</v>
      </c>
      <c r="B14" s="25"/>
      <c r="C14" s="25"/>
      <c r="D14" s="25"/>
      <c r="E14" s="26"/>
      <c r="F14" s="27"/>
      <c r="G14" s="28">
        <f>SUM(G9:G13)</f>
        <v>1384530959</v>
      </c>
      <c r="H14" s="29"/>
      <c r="I14" s="29"/>
      <c r="J14" s="29"/>
      <c r="K14" s="29"/>
      <c r="L14" s="29"/>
      <c r="M14" s="29"/>
      <c r="N14" s="29"/>
      <c r="O14" s="30"/>
      <c r="P14" s="390"/>
    </row>
    <row r="15" spans="1:16" ht="15.75" customHeight="1" thickTop="1" x14ac:dyDescent="0.2">
      <c r="A15" s="16" t="s">
        <v>539</v>
      </c>
      <c r="B15" s="11"/>
      <c r="C15" s="11"/>
      <c r="D15" s="11"/>
      <c r="E15" s="11"/>
      <c r="F15" s="11"/>
      <c r="G15" s="11"/>
      <c r="H15" s="11"/>
      <c r="I15" s="11"/>
      <c r="J15" s="11"/>
      <c r="K15" s="11"/>
      <c r="L15" s="11"/>
      <c r="M15" s="11"/>
      <c r="N15" s="11"/>
      <c r="O15" s="17"/>
    </row>
    <row r="16" spans="1:16" ht="19.5" customHeight="1" x14ac:dyDescent="0.2">
      <c r="A16" s="475" t="s">
        <v>540</v>
      </c>
      <c r="B16" s="475" t="s">
        <v>541</v>
      </c>
      <c r="C16" s="475" t="s">
        <v>500</v>
      </c>
      <c r="D16" s="475" t="s">
        <v>542</v>
      </c>
      <c r="E16" s="475" t="s">
        <v>501</v>
      </c>
      <c r="F16" s="480" t="s">
        <v>543</v>
      </c>
      <c r="G16" s="479" t="s">
        <v>544</v>
      </c>
      <c r="H16" s="479" t="s">
        <v>33</v>
      </c>
      <c r="I16" s="484" t="s">
        <v>545</v>
      </c>
      <c r="J16" s="485" t="s">
        <v>546</v>
      </c>
      <c r="K16" s="485"/>
      <c r="L16" s="479" t="s">
        <v>547</v>
      </c>
      <c r="M16" s="479"/>
      <c r="N16" s="482" t="s">
        <v>548</v>
      </c>
      <c r="O16" s="482" t="s">
        <v>504</v>
      </c>
    </row>
    <row r="17" spans="1:16" ht="44.25" customHeight="1" x14ac:dyDescent="0.2">
      <c r="A17" s="475"/>
      <c r="B17" s="475"/>
      <c r="C17" s="475"/>
      <c r="D17" s="475"/>
      <c r="E17" s="475"/>
      <c r="F17" s="481"/>
      <c r="G17" s="479"/>
      <c r="H17" s="479"/>
      <c r="I17" s="484"/>
      <c r="J17" s="12" t="s">
        <v>549</v>
      </c>
      <c r="K17" s="12" t="s">
        <v>550</v>
      </c>
      <c r="L17" s="12" t="s">
        <v>551</v>
      </c>
      <c r="M17" s="12" t="s">
        <v>552</v>
      </c>
      <c r="N17" s="483"/>
      <c r="O17" s="483"/>
    </row>
    <row r="18" spans="1:16" ht="12.75" x14ac:dyDescent="0.2">
      <c r="A18" s="283">
        <v>2</v>
      </c>
      <c r="B18" s="284"/>
      <c r="C18" s="284"/>
      <c r="D18" s="284"/>
      <c r="E18" s="284"/>
      <c r="F18" s="285" t="s">
        <v>35</v>
      </c>
      <c r="G18" s="21">
        <f>+G19+G67+G171+G255+G272+G325</f>
        <v>125282728.04132374</v>
      </c>
      <c r="H18" s="21">
        <f t="shared" ref="H18:L18" si="0">+H19+H67+H171+H255+H272+H325</f>
        <v>29681879.877951611</v>
      </c>
      <c r="I18" s="21">
        <f t="shared" si="0"/>
        <v>872521267.70768213</v>
      </c>
      <c r="J18" s="21">
        <f t="shared" si="0"/>
        <v>54669957.966293827</v>
      </c>
      <c r="K18" s="21">
        <f t="shared" si="0"/>
        <v>41381599.500900291</v>
      </c>
      <c r="L18" s="21">
        <f t="shared" si="0"/>
        <v>4916582.7944328785</v>
      </c>
      <c r="M18" s="21">
        <f>+M19+M67+M171+M255+M272+M325</f>
        <v>256076943.26008904</v>
      </c>
      <c r="N18" s="404">
        <f>+N19+N67+N171+N255+N272+N325</f>
        <v>1384530959.1486735</v>
      </c>
      <c r="O18" s="21">
        <f>+O19+O67+O171+O255+O272+O325</f>
        <v>100</v>
      </c>
      <c r="P18" s="390"/>
    </row>
    <row r="19" spans="1:16" ht="12.75" x14ac:dyDescent="0.2">
      <c r="A19" s="286">
        <v>2</v>
      </c>
      <c r="B19" s="287">
        <v>1</v>
      </c>
      <c r="C19" s="288"/>
      <c r="D19" s="288"/>
      <c r="E19" s="288"/>
      <c r="F19" s="289" t="s">
        <v>553</v>
      </c>
      <c r="G19" s="23">
        <f>+G20+G42+G54+G58</f>
        <v>60786156.022164941</v>
      </c>
      <c r="H19" s="23">
        <f t="shared" ref="H19:O19" si="1">+H20+H42+H54+H58</f>
        <v>20630316.998283245</v>
      </c>
      <c r="I19" s="23">
        <f t="shared" si="1"/>
        <v>434684732.57471299</v>
      </c>
      <c r="J19" s="23">
        <f t="shared" si="1"/>
        <v>36128160.134494193</v>
      </c>
      <c r="K19" s="23">
        <f t="shared" si="1"/>
        <v>5161485.1131491363</v>
      </c>
      <c r="L19" s="23">
        <f t="shared" si="1"/>
        <v>2424059.859296266</v>
      </c>
      <c r="M19" s="23">
        <f t="shared" si="1"/>
        <v>210440273.45203787</v>
      </c>
      <c r="N19" s="23">
        <f t="shared" si="1"/>
        <v>770255184.15413868</v>
      </c>
      <c r="O19" s="23">
        <f t="shared" si="1"/>
        <v>55.632933237387235</v>
      </c>
      <c r="P19" s="391"/>
    </row>
    <row r="20" spans="1:16" ht="12.75" x14ac:dyDescent="0.2">
      <c r="A20" s="290">
        <v>2</v>
      </c>
      <c r="B20" s="291">
        <v>1</v>
      </c>
      <c r="C20" s="291">
        <v>1</v>
      </c>
      <c r="D20" s="291"/>
      <c r="E20" s="291"/>
      <c r="F20" s="292" t="s">
        <v>554</v>
      </c>
      <c r="G20" s="22">
        <f>+G21+G26+G33+G35+G37</f>
        <v>33471868.37680909</v>
      </c>
      <c r="H20" s="22">
        <f t="shared" ref="H20:O20" si="2">+H21+H26+H33+H35+H37</f>
        <v>10635776.018749306</v>
      </c>
      <c r="I20" s="22">
        <f t="shared" si="2"/>
        <v>236280445.15309009</v>
      </c>
      <c r="J20" s="22">
        <f t="shared" si="2"/>
        <v>30412538.429010008</v>
      </c>
      <c r="K20" s="22">
        <f t="shared" si="2"/>
        <v>4806696.0089303032</v>
      </c>
      <c r="L20" s="22">
        <f t="shared" si="2"/>
        <v>2345451.9551769216</v>
      </c>
      <c r="M20" s="22">
        <f t="shared" si="2"/>
        <v>155018514.33288854</v>
      </c>
      <c r="N20" s="22">
        <f t="shared" si="2"/>
        <v>472971290.27465427</v>
      </c>
      <c r="O20" s="22">
        <f t="shared" si="2"/>
        <v>34.161120569342629</v>
      </c>
    </row>
    <row r="21" spans="1:16" ht="12.75" x14ac:dyDescent="0.2">
      <c r="A21" s="293">
        <v>2</v>
      </c>
      <c r="B21" s="294">
        <v>1</v>
      </c>
      <c r="C21" s="294">
        <v>1</v>
      </c>
      <c r="D21" s="294">
        <v>1</v>
      </c>
      <c r="E21" s="294"/>
      <c r="F21" s="295" t="s">
        <v>555</v>
      </c>
      <c r="G21" s="20">
        <f>SUM(G22:G25)</f>
        <v>29255443.130166084</v>
      </c>
      <c r="H21" s="20">
        <f t="shared" ref="H21:M21" si="3">SUM(H22:H25)</f>
        <v>2663425.0259077596</v>
      </c>
      <c r="I21" s="20">
        <f t="shared" si="3"/>
        <v>122368501.17823239</v>
      </c>
      <c r="J21" s="20">
        <f t="shared" si="3"/>
        <v>13238460.381897474</v>
      </c>
      <c r="K21" s="20">
        <f t="shared" si="3"/>
        <v>705320.55547068827</v>
      </c>
      <c r="L21" s="20">
        <f t="shared" si="3"/>
        <v>352660.27773534413</v>
      </c>
      <c r="M21" s="20">
        <f t="shared" si="3"/>
        <v>80525049.910590157</v>
      </c>
      <c r="N21" s="20">
        <f>SUM(N22:N25)</f>
        <v>249108860.45999992</v>
      </c>
      <c r="O21" s="20">
        <f>SUM(O22:O25)</f>
        <v>17.992292538779566</v>
      </c>
      <c r="P21" s="391"/>
    </row>
    <row r="22" spans="1:16" ht="12.75" x14ac:dyDescent="0.2">
      <c r="A22" s="296">
        <v>2</v>
      </c>
      <c r="B22" s="297">
        <v>1</v>
      </c>
      <c r="C22" s="297">
        <v>1</v>
      </c>
      <c r="D22" s="297">
        <v>1</v>
      </c>
      <c r="E22" s="297" t="s">
        <v>556</v>
      </c>
      <c r="F22" s="298" t="s">
        <v>557</v>
      </c>
      <c r="G22" s="18">
        <v>29255443.130166084</v>
      </c>
      <c r="H22" s="18">
        <v>2663425.0259077596</v>
      </c>
      <c r="I22" s="18">
        <v>122368501.17823239</v>
      </c>
      <c r="J22" s="18">
        <v>13238460.381897474</v>
      </c>
      <c r="K22" s="18">
        <v>705320.55547068827</v>
      </c>
      <c r="L22" s="18">
        <v>352660.27773534413</v>
      </c>
      <c r="M22" s="18">
        <v>80525049.910590157</v>
      </c>
      <c r="N22" s="314">
        <f t="shared" ref="N22:N41" si="4">SUBTOTAL(9,G22:M22)</f>
        <v>249108860.45999992</v>
      </c>
      <c r="O22" s="317">
        <f t="shared" ref="O22:O32" si="5">IFERROR(N22/$N$18*100,"0.00")</f>
        <v>17.992292538779566</v>
      </c>
    </row>
    <row r="23" spans="1:16" ht="12.75" x14ac:dyDescent="0.2">
      <c r="A23" s="296">
        <v>2</v>
      </c>
      <c r="B23" s="297">
        <v>1</v>
      </c>
      <c r="C23" s="297">
        <v>1</v>
      </c>
      <c r="D23" s="297">
        <v>1</v>
      </c>
      <c r="E23" s="297" t="s">
        <v>558</v>
      </c>
      <c r="F23" s="299" t="s">
        <v>559</v>
      </c>
      <c r="G23" s="18">
        <v>0</v>
      </c>
      <c r="H23" s="18">
        <v>0</v>
      </c>
      <c r="I23" s="18">
        <v>0</v>
      </c>
      <c r="J23" s="18">
        <v>0</v>
      </c>
      <c r="K23" s="18">
        <v>0</v>
      </c>
      <c r="L23" s="18">
        <v>0</v>
      </c>
      <c r="M23" s="18">
        <v>0</v>
      </c>
      <c r="N23" s="314">
        <f t="shared" si="4"/>
        <v>0</v>
      </c>
      <c r="O23" s="317">
        <f t="shared" si="5"/>
        <v>0</v>
      </c>
    </row>
    <row r="24" spans="1:16" ht="12.75" x14ac:dyDescent="0.2">
      <c r="A24" s="296">
        <v>2</v>
      </c>
      <c r="B24" s="297">
        <v>1</v>
      </c>
      <c r="C24" s="297">
        <v>1</v>
      </c>
      <c r="D24" s="297">
        <v>1</v>
      </c>
      <c r="E24" s="297" t="s">
        <v>560</v>
      </c>
      <c r="F24" s="299" t="s">
        <v>561</v>
      </c>
      <c r="G24" s="18">
        <v>0</v>
      </c>
      <c r="H24" s="18">
        <v>0</v>
      </c>
      <c r="I24" s="18">
        <v>0</v>
      </c>
      <c r="J24" s="18">
        <v>0</v>
      </c>
      <c r="K24" s="18">
        <v>0</v>
      </c>
      <c r="L24" s="18">
        <v>0</v>
      </c>
      <c r="M24" s="18">
        <v>0</v>
      </c>
      <c r="N24" s="314">
        <f t="shared" si="4"/>
        <v>0</v>
      </c>
      <c r="O24" s="317">
        <f t="shared" si="5"/>
        <v>0</v>
      </c>
    </row>
    <row r="25" spans="1:16" ht="12.75" x14ac:dyDescent="0.2">
      <c r="A25" s="296">
        <v>2</v>
      </c>
      <c r="B25" s="297">
        <v>1</v>
      </c>
      <c r="C25" s="297">
        <v>1</v>
      </c>
      <c r="D25" s="297">
        <v>1</v>
      </c>
      <c r="E25" s="297" t="s">
        <v>562</v>
      </c>
      <c r="F25" s="299" t="s">
        <v>563</v>
      </c>
      <c r="G25" s="18">
        <v>0</v>
      </c>
      <c r="H25" s="18">
        <v>0</v>
      </c>
      <c r="I25" s="18">
        <v>0</v>
      </c>
      <c r="J25" s="18">
        <v>0</v>
      </c>
      <c r="K25" s="18">
        <v>0</v>
      </c>
      <c r="L25" s="18">
        <v>0</v>
      </c>
      <c r="M25" s="18">
        <v>0</v>
      </c>
      <c r="N25" s="314">
        <f t="shared" si="4"/>
        <v>0</v>
      </c>
      <c r="O25" s="317">
        <f t="shared" si="5"/>
        <v>0</v>
      </c>
    </row>
    <row r="26" spans="1:16" ht="12.75" x14ac:dyDescent="0.2">
      <c r="A26" s="293">
        <v>2</v>
      </c>
      <c r="B26" s="294">
        <v>1</v>
      </c>
      <c r="C26" s="294">
        <v>1</v>
      </c>
      <c r="D26" s="294">
        <v>2</v>
      </c>
      <c r="E26" s="294"/>
      <c r="F26" s="295" t="s">
        <v>564</v>
      </c>
      <c r="G26" s="20">
        <f>SUM(G27:G32)</f>
        <v>0</v>
      </c>
      <c r="H26" s="20">
        <f t="shared" ref="H26:L26" si="6">SUM(H27:H32)</f>
        <v>7470415.9820000008</v>
      </c>
      <c r="I26" s="20">
        <f t="shared" si="6"/>
        <v>93687858.672000006</v>
      </c>
      <c r="J26" s="20">
        <f t="shared" si="6"/>
        <v>14980436.406000001</v>
      </c>
      <c r="K26" s="20">
        <f t="shared" si="6"/>
        <v>3779642.2430000002</v>
      </c>
      <c r="L26" s="20">
        <f t="shared" si="6"/>
        <v>1946571.3890000002</v>
      </c>
      <c r="M26" s="20">
        <f>SUM(M27:M32)</f>
        <v>62920768.108000003</v>
      </c>
      <c r="N26" s="20">
        <f>SUM(N27:N32)</f>
        <v>184785692.80000001</v>
      </c>
      <c r="O26" s="43">
        <f>SUM(O27:O32)</f>
        <v>13.346447154466077</v>
      </c>
    </row>
    <row r="27" spans="1:16" ht="12.75" x14ac:dyDescent="0.2">
      <c r="A27" s="296">
        <v>2</v>
      </c>
      <c r="B27" s="297">
        <v>1</v>
      </c>
      <c r="C27" s="297">
        <v>1</v>
      </c>
      <c r="D27" s="297">
        <v>2</v>
      </c>
      <c r="E27" s="297" t="s">
        <v>565</v>
      </c>
      <c r="F27" s="299" t="s">
        <v>566</v>
      </c>
      <c r="G27" s="18">
        <v>0</v>
      </c>
      <c r="H27" s="18">
        <v>0</v>
      </c>
      <c r="I27" s="18">
        <v>0</v>
      </c>
      <c r="J27" s="18">
        <v>0</v>
      </c>
      <c r="K27" s="18">
        <v>0</v>
      </c>
      <c r="L27" s="18">
        <v>0</v>
      </c>
      <c r="M27" s="18">
        <v>0</v>
      </c>
      <c r="N27" s="315">
        <f t="shared" si="4"/>
        <v>0</v>
      </c>
      <c r="O27" s="317">
        <f t="shared" si="5"/>
        <v>0</v>
      </c>
    </row>
    <row r="28" spans="1:16" ht="12.75" x14ac:dyDescent="0.2">
      <c r="A28" s="296">
        <v>2</v>
      </c>
      <c r="B28" s="297">
        <v>1</v>
      </c>
      <c r="C28" s="297">
        <v>1</v>
      </c>
      <c r="D28" s="297">
        <v>2</v>
      </c>
      <c r="E28" s="297" t="s">
        <v>560</v>
      </c>
      <c r="F28" s="299" t="s">
        <v>567</v>
      </c>
      <c r="G28" s="18">
        <v>0</v>
      </c>
      <c r="H28" s="18">
        <v>0</v>
      </c>
      <c r="I28" s="18">
        <v>0</v>
      </c>
      <c r="J28" s="18">
        <v>0</v>
      </c>
      <c r="K28" s="18">
        <v>0</v>
      </c>
      <c r="L28" s="18">
        <v>0</v>
      </c>
      <c r="M28" s="18">
        <v>0</v>
      </c>
      <c r="N28" s="315">
        <f t="shared" si="4"/>
        <v>0</v>
      </c>
      <c r="O28" s="317">
        <f t="shared" si="5"/>
        <v>0</v>
      </c>
    </row>
    <row r="29" spans="1:16" ht="12.75" x14ac:dyDescent="0.2">
      <c r="A29" s="296">
        <v>2</v>
      </c>
      <c r="B29" s="297">
        <v>1</v>
      </c>
      <c r="C29" s="297">
        <v>1</v>
      </c>
      <c r="D29" s="297">
        <v>2</v>
      </c>
      <c r="E29" s="297" t="s">
        <v>562</v>
      </c>
      <c r="F29" s="299" t="s">
        <v>568</v>
      </c>
      <c r="G29" s="18">
        <v>0</v>
      </c>
      <c r="H29" s="18">
        <v>0</v>
      </c>
      <c r="I29" s="18">
        <v>0</v>
      </c>
      <c r="J29" s="18">
        <v>0</v>
      </c>
      <c r="K29" s="18">
        <v>0</v>
      </c>
      <c r="L29" s="18">
        <v>0</v>
      </c>
      <c r="M29" s="18">
        <v>0</v>
      </c>
      <c r="N29" s="315">
        <f t="shared" si="4"/>
        <v>0</v>
      </c>
      <c r="O29" s="317">
        <f t="shared" si="5"/>
        <v>0</v>
      </c>
    </row>
    <row r="30" spans="1:16" ht="12.75" x14ac:dyDescent="0.2">
      <c r="A30" s="296">
        <v>2</v>
      </c>
      <c r="B30" s="297">
        <v>1</v>
      </c>
      <c r="C30" s="297">
        <v>1</v>
      </c>
      <c r="D30" s="297">
        <v>2</v>
      </c>
      <c r="E30" s="297" t="s">
        <v>569</v>
      </c>
      <c r="F30" s="299" t="s">
        <v>570</v>
      </c>
      <c r="G30" s="18">
        <v>0</v>
      </c>
      <c r="H30" s="18">
        <v>7305236.4800000004</v>
      </c>
      <c r="I30" s="18">
        <v>91315456</v>
      </c>
      <c r="J30" s="18">
        <v>14610472.960000001</v>
      </c>
      <c r="K30" s="18">
        <v>3652618.2400000002</v>
      </c>
      <c r="L30" s="18">
        <v>1826309.1200000001</v>
      </c>
      <c r="M30" s="18">
        <v>61245790</v>
      </c>
      <c r="N30" s="315">
        <f>SUBTOTAL(9,G30:M30)</f>
        <v>179955882.80000001</v>
      </c>
      <c r="O30" s="317">
        <f t="shared" si="5"/>
        <v>12.997606273149145</v>
      </c>
    </row>
    <row r="31" spans="1:16" ht="12.75" x14ac:dyDescent="0.2">
      <c r="A31" s="296">
        <v>2</v>
      </c>
      <c r="B31" s="297">
        <v>1</v>
      </c>
      <c r="C31" s="297">
        <v>1</v>
      </c>
      <c r="D31" s="297">
        <v>2</v>
      </c>
      <c r="E31" s="297" t="s">
        <v>571</v>
      </c>
      <c r="F31" s="299" t="s">
        <v>572</v>
      </c>
      <c r="G31" s="18">
        <v>0</v>
      </c>
      <c r="H31" s="18">
        <v>165179.50200000001</v>
      </c>
      <c r="I31" s="18">
        <v>2372402.6719999998</v>
      </c>
      <c r="J31" s="18">
        <v>369963.446</v>
      </c>
      <c r="K31" s="18">
        <v>127024.003</v>
      </c>
      <c r="L31" s="18">
        <v>120262.26900000001</v>
      </c>
      <c r="M31" s="18">
        <v>1674978.108</v>
      </c>
      <c r="N31" s="315">
        <f>SUBTOTAL(9,G31:M31)</f>
        <v>4829810</v>
      </c>
      <c r="O31" s="317">
        <f t="shared" si="5"/>
        <v>0.34884088131693169</v>
      </c>
    </row>
    <row r="32" spans="1:16" ht="12.75" x14ac:dyDescent="0.2">
      <c r="A32" s="296">
        <v>2</v>
      </c>
      <c r="B32" s="297">
        <v>1</v>
      </c>
      <c r="C32" s="297">
        <v>1</v>
      </c>
      <c r="D32" s="297">
        <v>2</v>
      </c>
      <c r="E32" s="297" t="s">
        <v>573</v>
      </c>
      <c r="F32" s="299" t="s">
        <v>574</v>
      </c>
      <c r="G32" s="18">
        <v>0</v>
      </c>
      <c r="H32" s="18">
        <v>0</v>
      </c>
      <c r="I32" s="18">
        <v>0</v>
      </c>
      <c r="J32" s="18">
        <v>0</v>
      </c>
      <c r="K32" s="18">
        <v>0</v>
      </c>
      <c r="L32" s="18">
        <v>0</v>
      </c>
      <c r="M32" s="18">
        <v>0</v>
      </c>
      <c r="N32" s="315">
        <f t="shared" si="4"/>
        <v>0</v>
      </c>
      <c r="O32" s="317">
        <f t="shared" si="5"/>
        <v>0</v>
      </c>
    </row>
    <row r="33" spans="1:15" ht="12.75" x14ac:dyDescent="0.2">
      <c r="A33" s="293">
        <v>2</v>
      </c>
      <c r="B33" s="294">
        <v>1</v>
      </c>
      <c r="C33" s="294">
        <v>1</v>
      </c>
      <c r="D33" s="294">
        <v>3</v>
      </c>
      <c r="E33" s="294"/>
      <c r="F33" s="295" t="s">
        <v>575</v>
      </c>
      <c r="G33" s="20">
        <f>G34</f>
        <v>0</v>
      </c>
      <c r="H33" s="20">
        <f t="shared" ref="H33:O33" si="7">H34</f>
        <v>0</v>
      </c>
      <c r="I33" s="20">
        <f t="shared" si="7"/>
        <v>0</v>
      </c>
      <c r="J33" s="20">
        <f t="shared" si="7"/>
        <v>0</v>
      </c>
      <c r="K33" s="20">
        <f t="shared" si="7"/>
        <v>0</v>
      </c>
      <c r="L33" s="20">
        <f t="shared" si="7"/>
        <v>0</v>
      </c>
      <c r="M33" s="20">
        <f t="shared" si="7"/>
        <v>0</v>
      </c>
      <c r="N33" s="20">
        <f t="shared" si="7"/>
        <v>0</v>
      </c>
      <c r="O33" s="43">
        <f t="shared" si="7"/>
        <v>0</v>
      </c>
    </row>
    <row r="34" spans="1:15" ht="12.75" x14ac:dyDescent="0.2">
      <c r="A34" s="296">
        <v>2</v>
      </c>
      <c r="B34" s="297">
        <v>1</v>
      </c>
      <c r="C34" s="297">
        <v>1</v>
      </c>
      <c r="D34" s="297">
        <v>3</v>
      </c>
      <c r="E34" s="297" t="s">
        <v>556</v>
      </c>
      <c r="F34" s="299" t="s">
        <v>575</v>
      </c>
      <c r="G34" s="18">
        <v>0</v>
      </c>
      <c r="H34" s="18">
        <v>0</v>
      </c>
      <c r="I34" s="18">
        <v>0</v>
      </c>
      <c r="J34" s="18">
        <v>0</v>
      </c>
      <c r="K34" s="18">
        <v>0</v>
      </c>
      <c r="L34" s="18">
        <v>0</v>
      </c>
      <c r="M34" s="18">
        <v>0</v>
      </c>
      <c r="N34" s="315">
        <f t="shared" si="4"/>
        <v>0</v>
      </c>
      <c r="O34" s="317">
        <f t="shared" ref="O34:O41" si="8">IFERROR(N34/$N$18*100,"0.00")</f>
        <v>0</v>
      </c>
    </row>
    <row r="35" spans="1:15" ht="12.75" x14ac:dyDescent="0.2">
      <c r="A35" s="293">
        <v>2</v>
      </c>
      <c r="B35" s="294">
        <v>1</v>
      </c>
      <c r="C35" s="294">
        <v>1</v>
      </c>
      <c r="D35" s="294">
        <v>4</v>
      </c>
      <c r="E35" s="294"/>
      <c r="F35" s="295" t="s">
        <v>576</v>
      </c>
      <c r="G35" s="20">
        <f>G36</f>
        <v>3834270.8417453072</v>
      </c>
      <c r="H35" s="20">
        <f t="shared" ref="H35:M35" si="9">H36</f>
        <v>349073.26033570594</v>
      </c>
      <c r="I35" s="20">
        <f t="shared" si="9"/>
        <v>18313313.289999999</v>
      </c>
      <c r="J35" s="20">
        <f t="shared" si="9"/>
        <v>1735056.358779612</v>
      </c>
      <c r="K35" s="20">
        <f t="shared" si="9"/>
        <v>92440.576883154383</v>
      </c>
      <c r="L35" s="20">
        <f t="shared" si="9"/>
        <v>46220.288441577191</v>
      </c>
      <c r="M35" s="20">
        <f t="shared" si="9"/>
        <v>10884818.398389</v>
      </c>
      <c r="N35" s="20">
        <f>N36</f>
        <v>35255193.014574356</v>
      </c>
      <c r="O35" s="43">
        <f t="shared" ref="O35" si="10">O36</f>
        <v>2.5463636462309389</v>
      </c>
    </row>
    <row r="36" spans="1:15" ht="12.75" x14ac:dyDescent="0.2">
      <c r="A36" s="296">
        <v>2</v>
      </c>
      <c r="B36" s="297">
        <v>1</v>
      </c>
      <c r="C36" s="297">
        <v>1</v>
      </c>
      <c r="D36" s="297">
        <v>4</v>
      </c>
      <c r="E36" s="297" t="s">
        <v>556</v>
      </c>
      <c r="F36" s="299" t="s">
        <v>576</v>
      </c>
      <c r="G36" s="18">
        <v>3834270.8417453072</v>
      </c>
      <c r="H36" s="18">
        <v>349073.26033570594</v>
      </c>
      <c r="I36" s="18">
        <v>18313313.289999999</v>
      </c>
      <c r="J36" s="18">
        <v>1735056.358779612</v>
      </c>
      <c r="K36" s="18">
        <v>92440.576883154383</v>
      </c>
      <c r="L36" s="18">
        <v>46220.288441577191</v>
      </c>
      <c r="M36" s="18">
        <v>10884818.398389</v>
      </c>
      <c r="N36" s="315">
        <f t="shared" si="4"/>
        <v>35255193.014574356</v>
      </c>
      <c r="O36" s="316">
        <f t="shared" si="8"/>
        <v>2.5463636462309389</v>
      </c>
    </row>
    <row r="37" spans="1:15" ht="12.75" x14ac:dyDescent="0.2">
      <c r="A37" s="293">
        <v>2</v>
      </c>
      <c r="B37" s="294">
        <v>1</v>
      </c>
      <c r="C37" s="294">
        <v>1</v>
      </c>
      <c r="D37" s="294">
        <v>5</v>
      </c>
      <c r="E37" s="294"/>
      <c r="F37" s="295" t="s">
        <v>577</v>
      </c>
      <c r="G37" s="20">
        <f>SUM(G38:G41)</f>
        <v>382154.40489770001</v>
      </c>
      <c r="H37" s="20">
        <f t="shared" ref="H37:O37" si="11">SUM(H38:H41)</f>
        <v>152861.75050583997</v>
      </c>
      <c r="I37" s="20">
        <f t="shared" si="11"/>
        <v>1910772.0128577</v>
      </c>
      <c r="J37" s="20">
        <f t="shared" si="11"/>
        <v>458585.28233291995</v>
      </c>
      <c r="K37" s="20">
        <f t="shared" si="11"/>
        <v>229292.63357645998</v>
      </c>
      <c r="L37" s="20">
        <f t="shared" si="11"/>
        <v>0</v>
      </c>
      <c r="M37" s="20">
        <f t="shared" si="11"/>
        <v>687877.91590938007</v>
      </c>
      <c r="N37" s="20">
        <f t="shared" si="11"/>
        <v>3821544.0000800006</v>
      </c>
      <c r="O37" s="43">
        <f t="shared" si="11"/>
        <v>0.27601722986604849</v>
      </c>
    </row>
    <row r="38" spans="1:15" ht="12.75" x14ac:dyDescent="0.2">
      <c r="A38" s="296">
        <v>2</v>
      </c>
      <c r="B38" s="297">
        <v>1</v>
      </c>
      <c r="C38" s="297">
        <v>1</v>
      </c>
      <c r="D38" s="297">
        <v>5</v>
      </c>
      <c r="E38" s="297" t="s">
        <v>556</v>
      </c>
      <c r="F38" s="300" t="s">
        <v>577</v>
      </c>
      <c r="G38" s="18">
        <v>0</v>
      </c>
      <c r="H38" s="18">
        <v>0</v>
      </c>
      <c r="I38" s="18">
        <v>0</v>
      </c>
      <c r="J38" s="18">
        <v>0</v>
      </c>
      <c r="K38" s="18">
        <v>0</v>
      </c>
      <c r="L38" s="18">
        <v>0</v>
      </c>
      <c r="M38" s="18">
        <v>0</v>
      </c>
      <c r="N38" s="315">
        <f t="shared" si="4"/>
        <v>0</v>
      </c>
      <c r="O38" s="316">
        <f t="shared" si="8"/>
        <v>0</v>
      </c>
    </row>
    <row r="39" spans="1:15" ht="12.75" x14ac:dyDescent="0.2">
      <c r="A39" s="296">
        <v>2</v>
      </c>
      <c r="B39" s="297">
        <v>1</v>
      </c>
      <c r="C39" s="297">
        <v>1</v>
      </c>
      <c r="D39" s="297">
        <v>5</v>
      </c>
      <c r="E39" s="297" t="s">
        <v>558</v>
      </c>
      <c r="F39" s="299" t="s">
        <v>578</v>
      </c>
      <c r="G39" s="18">
        <v>0</v>
      </c>
      <c r="H39" s="18">
        <v>0</v>
      </c>
      <c r="I39" s="18">
        <v>0</v>
      </c>
      <c r="J39" s="18">
        <v>0</v>
      </c>
      <c r="K39" s="18">
        <v>0</v>
      </c>
      <c r="L39" s="18">
        <v>0</v>
      </c>
      <c r="M39" s="18">
        <v>0</v>
      </c>
      <c r="N39" s="315">
        <f t="shared" si="4"/>
        <v>0</v>
      </c>
      <c r="O39" s="316">
        <f t="shared" si="8"/>
        <v>0</v>
      </c>
    </row>
    <row r="40" spans="1:15" ht="12.75" x14ac:dyDescent="0.2">
      <c r="A40" s="296">
        <v>2</v>
      </c>
      <c r="B40" s="297">
        <v>1</v>
      </c>
      <c r="C40" s="297">
        <v>1</v>
      </c>
      <c r="D40" s="297">
        <v>5</v>
      </c>
      <c r="E40" s="297" t="s">
        <v>565</v>
      </c>
      <c r="F40" s="299" t="s">
        <v>579</v>
      </c>
      <c r="G40" s="18">
        <v>298477.3906177</v>
      </c>
      <c r="H40" s="18">
        <v>119391.39886583996</v>
      </c>
      <c r="I40" s="18">
        <v>1492392.5718176998</v>
      </c>
      <c r="J40" s="18">
        <v>358174.21223291993</v>
      </c>
      <c r="K40" s="18">
        <v>179087.10611645997</v>
      </c>
      <c r="L40" s="18">
        <v>0</v>
      </c>
      <c r="M40" s="18">
        <v>537261.31834938005</v>
      </c>
      <c r="N40" s="315">
        <f t="shared" si="4"/>
        <v>2984783.9980000001</v>
      </c>
      <c r="O40" s="316">
        <f t="shared" si="8"/>
        <v>0.21558087800617309</v>
      </c>
    </row>
    <row r="41" spans="1:15" ht="12.75" x14ac:dyDescent="0.2">
      <c r="A41" s="296">
        <v>2</v>
      </c>
      <c r="B41" s="297">
        <v>1</v>
      </c>
      <c r="C41" s="297">
        <v>1</v>
      </c>
      <c r="D41" s="297">
        <v>5</v>
      </c>
      <c r="E41" s="297" t="s">
        <v>580</v>
      </c>
      <c r="F41" s="299" t="s">
        <v>581</v>
      </c>
      <c r="G41" s="18">
        <v>83677.014280000003</v>
      </c>
      <c r="H41" s="18">
        <v>33470.351640000008</v>
      </c>
      <c r="I41" s="18">
        <v>418379.44104000018</v>
      </c>
      <c r="J41" s="18">
        <v>100411.07010000001</v>
      </c>
      <c r="K41" s="18">
        <v>50205.527460000012</v>
      </c>
      <c r="L41" s="18">
        <v>0</v>
      </c>
      <c r="M41" s="18">
        <v>150616.59756000002</v>
      </c>
      <c r="N41" s="315">
        <f t="shared" si="4"/>
        <v>836760.00208000024</v>
      </c>
      <c r="O41" s="316">
        <f t="shared" si="8"/>
        <v>6.0436351859875413E-2</v>
      </c>
    </row>
    <row r="42" spans="1:15" ht="12.75" x14ac:dyDescent="0.2">
      <c r="A42" s="290">
        <v>2</v>
      </c>
      <c r="B42" s="291">
        <v>1</v>
      </c>
      <c r="C42" s="291">
        <v>2</v>
      </c>
      <c r="D42" s="291"/>
      <c r="E42" s="291"/>
      <c r="F42" s="292" t="s">
        <v>582</v>
      </c>
      <c r="G42" s="22">
        <f>+G43+G45</f>
        <v>20467714.2108473</v>
      </c>
      <c r="H42" s="22">
        <f t="shared" ref="H42:O42" si="12">+H43+H45</f>
        <v>9410659.151598189</v>
      </c>
      <c r="I42" s="22">
        <f t="shared" si="12"/>
        <v>172272109.16999999</v>
      </c>
      <c r="J42" s="22">
        <f t="shared" si="12"/>
        <v>2633271.0664980002</v>
      </c>
      <c r="K42" s="22">
        <f t="shared" si="12"/>
        <v>230982.7395451109</v>
      </c>
      <c r="L42" s="22">
        <f t="shared" si="12"/>
        <v>0</v>
      </c>
      <c r="M42" s="22">
        <f t="shared" si="12"/>
        <v>31362219.661811601</v>
      </c>
      <c r="N42" s="22">
        <f t="shared" si="12"/>
        <v>236376956.0003002</v>
      </c>
      <c r="O42" s="22">
        <f t="shared" si="12"/>
        <v>17.072710035003098</v>
      </c>
    </row>
    <row r="43" spans="1:15" ht="12.75" x14ac:dyDescent="0.2">
      <c r="A43" s="293">
        <v>2</v>
      </c>
      <c r="B43" s="294">
        <v>1</v>
      </c>
      <c r="C43" s="294">
        <v>2</v>
      </c>
      <c r="D43" s="294">
        <v>1</v>
      </c>
      <c r="E43" s="294"/>
      <c r="F43" s="295" t="s">
        <v>583</v>
      </c>
      <c r="G43" s="20">
        <f>G44</f>
        <v>0</v>
      </c>
      <c r="H43" s="20">
        <f t="shared" ref="H43:O43" si="13">H44</f>
        <v>0</v>
      </c>
      <c r="I43" s="20">
        <f t="shared" si="13"/>
        <v>0</v>
      </c>
      <c r="J43" s="20">
        <f t="shared" si="13"/>
        <v>0</v>
      </c>
      <c r="K43" s="20">
        <f t="shared" si="13"/>
        <v>0</v>
      </c>
      <c r="L43" s="20">
        <f t="shared" si="13"/>
        <v>0</v>
      </c>
      <c r="M43" s="20">
        <f t="shared" si="13"/>
        <v>0</v>
      </c>
      <c r="N43" s="20">
        <f t="shared" si="13"/>
        <v>0</v>
      </c>
      <c r="O43" s="43">
        <f t="shared" si="13"/>
        <v>0</v>
      </c>
    </row>
    <row r="44" spans="1:15" ht="12.75" x14ac:dyDescent="0.2">
      <c r="A44" s="296">
        <v>2</v>
      </c>
      <c r="B44" s="297">
        <v>1</v>
      </c>
      <c r="C44" s="297">
        <v>2</v>
      </c>
      <c r="D44" s="297">
        <v>1</v>
      </c>
      <c r="E44" s="297" t="s">
        <v>556</v>
      </c>
      <c r="F44" s="299" t="s">
        <v>583</v>
      </c>
      <c r="G44" s="18">
        <v>0</v>
      </c>
      <c r="H44" s="18">
        <v>0</v>
      </c>
      <c r="I44" s="18">
        <v>0</v>
      </c>
      <c r="J44" s="18">
        <v>0</v>
      </c>
      <c r="K44" s="18">
        <v>0</v>
      </c>
      <c r="L44" s="18">
        <v>0</v>
      </c>
      <c r="M44" s="18">
        <v>0</v>
      </c>
      <c r="N44" s="314">
        <f>SUBTOTAL(9,G44:M44)</f>
        <v>0</v>
      </c>
      <c r="O44" s="317">
        <f>IFERROR(N44/$N$18*100,"0.00")</f>
        <v>0</v>
      </c>
    </row>
    <row r="45" spans="1:15" ht="12.75" x14ac:dyDescent="0.2">
      <c r="A45" s="293">
        <v>2</v>
      </c>
      <c r="B45" s="294">
        <v>1</v>
      </c>
      <c r="C45" s="294">
        <v>2</v>
      </c>
      <c r="D45" s="294">
        <v>2</v>
      </c>
      <c r="E45" s="294"/>
      <c r="F45" s="295" t="s">
        <v>584</v>
      </c>
      <c r="G45" s="20">
        <f>SUM(G46:G53)</f>
        <v>20467714.2108473</v>
      </c>
      <c r="H45" s="20">
        <f t="shared" ref="H45:M45" si="14">SUM(H46:H53)</f>
        <v>9410659.151598189</v>
      </c>
      <c r="I45" s="20">
        <f t="shared" si="14"/>
        <v>172272109.16999999</v>
      </c>
      <c r="J45" s="20">
        <f t="shared" si="14"/>
        <v>2633271.0664980002</v>
      </c>
      <c r="K45" s="20">
        <f t="shared" si="14"/>
        <v>230982.7395451109</v>
      </c>
      <c r="L45" s="20">
        <f t="shared" si="14"/>
        <v>0</v>
      </c>
      <c r="M45" s="20">
        <f t="shared" si="14"/>
        <v>31362219.661811601</v>
      </c>
      <c r="N45" s="20">
        <f>SUM(N46:N53)</f>
        <v>236376956.0003002</v>
      </c>
      <c r="O45" s="43">
        <f>SUM(O46:O53)</f>
        <v>17.072710035003098</v>
      </c>
    </row>
    <row r="46" spans="1:15" ht="12.75" x14ac:dyDescent="0.2">
      <c r="A46" s="296">
        <v>2</v>
      </c>
      <c r="B46" s="297">
        <v>1</v>
      </c>
      <c r="C46" s="297">
        <v>2</v>
      </c>
      <c r="D46" s="297">
        <v>2</v>
      </c>
      <c r="E46" s="297" t="s">
        <v>565</v>
      </c>
      <c r="F46" s="301" t="s">
        <v>585</v>
      </c>
      <c r="G46" s="18">
        <v>0</v>
      </c>
      <c r="H46" s="18">
        <v>0</v>
      </c>
      <c r="I46" s="18">
        <v>0</v>
      </c>
      <c r="J46" s="18">
        <v>0</v>
      </c>
      <c r="K46" s="18">
        <v>0</v>
      </c>
      <c r="L46" s="18">
        <v>0</v>
      </c>
      <c r="M46" s="18">
        <v>0</v>
      </c>
      <c r="N46" s="314">
        <f>SUBTOTAL(9,G46:M46)</f>
        <v>0</v>
      </c>
      <c r="O46" s="317">
        <f t="shared" ref="O46:O53" si="15">IFERROR(N46/$N$18*100,"0.00")</f>
        <v>0</v>
      </c>
    </row>
    <row r="47" spans="1:15" ht="12.75" x14ac:dyDescent="0.2">
      <c r="A47" s="296">
        <v>2</v>
      </c>
      <c r="B47" s="297">
        <v>1</v>
      </c>
      <c r="C47" s="297">
        <v>2</v>
      </c>
      <c r="D47" s="297">
        <v>2</v>
      </c>
      <c r="E47" s="297" t="s">
        <v>580</v>
      </c>
      <c r="F47" s="299" t="s">
        <v>586</v>
      </c>
      <c r="G47" s="18">
        <v>0</v>
      </c>
      <c r="H47" s="18">
        <v>0</v>
      </c>
      <c r="I47" s="18">
        <v>0</v>
      </c>
      <c r="J47" s="18">
        <v>0</v>
      </c>
      <c r="K47" s="18">
        <v>0</v>
      </c>
      <c r="L47" s="18">
        <v>0</v>
      </c>
      <c r="M47" s="18">
        <v>0</v>
      </c>
      <c r="N47" s="314">
        <f t="shared" ref="N47:N53" si="16">SUBTOTAL(9,G47:M47)</f>
        <v>0</v>
      </c>
      <c r="O47" s="317">
        <f t="shared" si="15"/>
        <v>0</v>
      </c>
    </row>
    <row r="48" spans="1:15" ht="12.75" x14ac:dyDescent="0.2">
      <c r="A48" s="296">
        <v>2</v>
      </c>
      <c r="B48" s="297">
        <v>1</v>
      </c>
      <c r="C48" s="297">
        <v>2</v>
      </c>
      <c r="D48" s="297">
        <v>2</v>
      </c>
      <c r="E48" s="297" t="s">
        <v>560</v>
      </c>
      <c r="F48" s="299" t="s">
        <v>587</v>
      </c>
      <c r="G48" s="18">
        <v>0</v>
      </c>
      <c r="H48" s="18">
        <v>0</v>
      </c>
      <c r="I48" s="18">
        <v>0</v>
      </c>
      <c r="J48" s="18">
        <v>0</v>
      </c>
      <c r="K48" s="18">
        <v>0</v>
      </c>
      <c r="L48" s="18">
        <v>0</v>
      </c>
      <c r="M48" s="18">
        <v>0</v>
      </c>
      <c r="N48" s="314">
        <f t="shared" si="16"/>
        <v>0</v>
      </c>
      <c r="O48" s="317">
        <f t="shared" si="15"/>
        <v>0</v>
      </c>
    </row>
    <row r="49" spans="1:15" ht="12.75" x14ac:dyDescent="0.2">
      <c r="A49" s="296">
        <v>2</v>
      </c>
      <c r="B49" s="297">
        <v>1</v>
      </c>
      <c r="C49" s="297">
        <v>2</v>
      </c>
      <c r="D49" s="297">
        <v>2</v>
      </c>
      <c r="E49" s="297" t="s">
        <v>562</v>
      </c>
      <c r="F49" s="299" t="s">
        <v>588</v>
      </c>
      <c r="G49" s="18">
        <v>20467714.2108473</v>
      </c>
      <c r="H49" s="18">
        <v>9410659.151598189</v>
      </c>
      <c r="I49" s="18">
        <v>172272109.16999999</v>
      </c>
      <c r="J49" s="18">
        <v>2633271.0664980002</v>
      </c>
      <c r="K49" s="18">
        <v>230982.7395451109</v>
      </c>
      <c r="L49" s="18">
        <v>0</v>
      </c>
      <c r="M49" s="18">
        <v>31362219.661811601</v>
      </c>
      <c r="N49" s="314">
        <f t="shared" si="16"/>
        <v>236376956.0003002</v>
      </c>
      <c r="O49" s="317">
        <f t="shared" si="15"/>
        <v>17.072710035003098</v>
      </c>
    </row>
    <row r="50" spans="1:15" ht="12.75" x14ac:dyDescent="0.2">
      <c r="A50" s="296">
        <v>2</v>
      </c>
      <c r="B50" s="297">
        <v>1</v>
      </c>
      <c r="C50" s="297">
        <v>2</v>
      </c>
      <c r="D50" s="297">
        <v>2</v>
      </c>
      <c r="E50" s="297" t="s">
        <v>589</v>
      </c>
      <c r="F50" s="299" t="s">
        <v>590</v>
      </c>
      <c r="G50" s="18">
        <v>0</v>
      </c>
      <c r="H50" s="18">
        <v>0</v>
      </c>
      <c r="I50" s="18">
        <v>0</v>
      </c>
      <c r="J50" s="18">
        <v>0</v>
      </c>
      <c r="K50" s="18">
        <v>0</v>
      </c>
      <c r="L50" s="18">
        <v>0</v>
      </c>
      <c r="M50" s="18">
        <v>0</v>
      </c>
      <c r="N50" s="314">
        <f t="shared" si="16"/>
        <v>0</v>
      </c>
      <c r="O50" s="317">
        <f t="shared" si="15"/>
        <v>0</v>
      </c>
    </row>
    <row r="51" spans="1:15" ht="12.75" x14ac:dyDescent="0.2">
      <c r="A51" s="296">
        <v>2</v>
      </c>
      <c r="B51" s="297">
        <v>1</v>
      </c>
      <c r="C51" s="297">
        <v>2</v>
      </c>
      <c r="D51" s="297">
        <v>2</v>
      </c>
      <c r="E51" s="297" t="s">
        <v>569</v>
      </c>
      <c r="F51" s="299" t="s">
        <v>591</v>
      </c>
      <c r="G51" s="18">
        <v>0</v>
      </c>
      <c r="H51" s="18">
        <v>0</v>
      </c>
      <c r="I51" s="18">
        <v>0</v>
      </c>
      <c r="J51" s="18">
        <v>0</v>
      </c>
      <c r="K51" s="18">
        <v>0</v>
      </c>
      <c r="L51" s="18">
        <v>0</v>
      </c>
      <c r="M51" s="18">
        <v>0</v>
      </c>
      <c r="N51" s="314">
        <f t="shared" si="16"/>
        <v>0</v>
      </c>
      <c r="O51" s="317">
        <f t="shared" si="15"/>
        <v>0</v>
      </c>
    </row>
    <row r="52" spans="1:15" ht="12.75" x14ac:dyDescent="0.2">
      <c r="A52" s="296">
        <v>2</v>
      </c>
      <c r="B52" s="297">
        <v>1</v>
      </c>
      <c r="C52" s="297">
        <v>2</v>
      </c>
      <c r="D52" s="297">
        <v>2</v>
      </c>
      <c r="E52" s="297" t="s">
        <v>571</v>
      </c>
      <c r="F52" s="299" t="s">
        <v>592</v>
      </c>
      <c r="G52" s="18">
        <v>0</v>
      </c>
      <c r="H52" s="18">
        <v>0</v>
      </c>
      <c r="I52" s="18">
        <v>0</v>
      </c>
      <c r="J52" s="18">
        <v>0</v>
      </c>
      <c r="K52" s="18">
        <v>0</v>
      </c>
      <c r="L52" s="18">
        <v>0</v>
      </c>
      <c r="M52" s="18">
        <v>0</v>
      </c>
      <c r="N52" s="314">
        <f t="shared" si="16"/>
        <v>0</v>
      </c>
      <c r="O52" s="317">
        <f t="shared" si="15"/>
        <v>0</v>
      </c>
    </row>
    <row r="53" spans="1:15" ht="12.75" x14ac:dyDescent="0.2">
      <c r="A53" s="296">
        <v>2</v>
      </c>
      <c r="B53" s="297">
        <v>1</v>
      </c>
      <c r="C53" s="297">
        <v>2</v>
      </c>
      <c r="D53" s="297">
        <v>2</v>
      </c>
      <c r="E53" s="297" t="s">
        <v>593</v>
      </c>
      <c r="F53" s="301" t="s">
        <v>594</v>
      </c>
      <c r="G53" s="18">
        <v>0</v>
      </c>
      <c r="H53" s="18">
        <v>0</v>
      </c>
      <c r="I53" s="18">
        <v>0</v>
      </c>
      <c r="J53" s="18">
        <v>0</v>
      </c>
      <c r="K53" s="18">
        <v>0</v>
      </c>
      <c r="L53" s="18">
        <v>0</v>
      </c>
      <c r="M53" s="18">
        <v>0</v>
      </c>
      <c r="N53" s="314">
        <f t="shared" si="16"/>
        <v>0</v>
      </c>
      <c r="O53" s="317">
        <f t="shared" si="15"/>
        <v>0</v>
      </c>
    </row>
    <row r="54" spans="1:15" ht="12.75" x14ac:dyDescent="0.2">
      <c r="A54" s="290">
        <v>2</v>
      </c>
      <c r="B54" s="291">
        <v>1</v>
      </c>
      <c r="C54" s="291">
        <v>3</v>
      </c>
      <c r="D54" s="291"/>
      <c r="E54" s="291"/>
      <c r="F54" s="292" t="s">
        <v>595</v>
      </c>
      <c r="G54" s="22">
        <f>+G55</f>
        <v>0</v>
      </c>
      <c r="H54" s="22">
        <f t="shared" ref="H54:O54" si="17">+H55</f>
        <v>0</v>
      </c>
      <c r="I54" s="22">
        <f t="shared" si="17"/>
        <v>0</v>
      </c>
      <c r="J54" s="22">
        <f t="shared" si="17"/>
        <v>0</v>
      </c>
      <c r="K54" s="22">
        <f t="shared" si="17"/>
        <v>0</v>
      </c>
      <c r="L54" s="22">
        <f t="shared" si="17"/>
        <v>0</v>
      </c>
      <c r="M54" s="22">
        <f t="shared" si="17"/>
        <v>0</v>
      </c>
      <c r="N54" s="22">
        <f t="shared" si="17"/>
        <v>0</v>
      </c>
      <c r="O54" s="22">
        <f t="shared" si="17"/>
        <v>0</v>
      </c>
    </row>
    <row r="55" spans="1:15" ht="12.75" x14ac:dyDescent="0.2">
      <c r="A55" s="293">
        <v>2</v>
      </c>
      <c r="B55" s="294">
        <v>1</v>
      </c>
      <c r="C55" s="294">
        <v>3</v>
      </c>
      <c r="D55" s="294">
        <v>2</v>
      </c>
      <c r="E55" s="294"/>
      <c r="F55" s="302" t="s">
        <v>596</v>
      </c>
      <c r="G55" s="20">
        <f>SUM(G56:G57)</f>
        <v>0</v>
      </c>
      <c r="H55" s="20">
        <f t="shared" ref="H55:O55" si="18">SUM(H56:H57)</f>
        <v>0</v>
      </c>
      <c r="I55" s="20">
        <f t="shared" si="18"/>
        <v>0</v>
      </c>
      <c r="J55" s="20">
        <f t="shared" si="18"/>
        <v>0</v>
      </c>
      <c r="K55" s="20">
        <f t="shared" si="18"/>
        <v>0</v>
      </c>
      <c r="L55" s="20">
        <f t="shared" si="18"/>
        <v>0</v>
      </c>
      <c r="M55" s="20">
        <f t="shared" si="18"/>
        <v>0</v>
      </c>
      <c r="N55" s="20">
        <f t="shared" si="18"/>
        <v>0</v>
      </c>
      <c r="O55" s="43">
        <f t="shared" si="18"/>
        <v>0</v>
      </c>
    </row>
    <row r="56" spans="1:15" ht="12.75" x14ac:dyDescent="0.2">
      <c r="A56" s="303">
        <v>2</v>
      </c>
      <c r="B56" s="297">
        <v>1</v>
      </c>
      <c r="C56" s="297">
        <v>3</v>
      </c>
      <c r="D56" s="297">
        <v>2</v>
      </c>
      <c r="E56" s="297" t="s">
        <v>556</v>
      </c>
      <c r="F56" s="304" t="s">
        <v>597</v>
      </c>
      <c r="G56" s="18">
        <v>0</v>
      </c>
      <c r="H56" s="18">
        <v>0</v>
      </c>
      <c r="I56" s="18">
        <v>0</v>
      </c>
      <c r="J56" s="18">
        <v>0</v>
      </c>
      <c r="K56" s="18">
        <v>0</v>
      </c>
      <c r="L56" s="18">
        <v>0</v>
      </c>
      <c r="M56" s="18">
        <v>0</v>
      </c>
      <c r="N56" s="314">
        <f t="shared" ref="N56:N60" si="19">SUBTOTAL(9,G56:M56)</f>
        <v>0</v>
      </c>
      <c r="O56" s="317">
        <f>IFERROR(N56/$N$18*100,"0.00")</f>
        <v>0</v>
      </c>
    </row>
    <row r="57" spans="1:15" ht="12.75" x14ac:dyDescent="0.2">
      <c r="A57" s="303">
        <v>2</v>
      </c>
      <c r="B57" s="297">
        <v>1</v>
      </c>
      <c r="C57" s="297">
        <v>3</v>
      </c>
      <c r="D57" s="297">
        <v>2</v>
      </c>
      <c r="E57" s="297" t="s">
        <v>558</v>
      </c>
      <c r="F57" s="304" t="s">
        <v>598</v>
      </c>
      <c r="G57" s="18">
        <v>0</v>
      </c>
      <c r="H57" s="18">
        <v>0</v>
      </c>
      <c r="I57" s="18">
        <v>0</v>
      </c>
      <c r="J57" s="18">
        <v>0</v>
      </c>
      <c r="K57" s="18">
        <v>0</v>
      </c>
      <c r="L57" s="18">
        <v>0</v>
      </c>
      <c r="M57" s="18">
        <v>0</v>
      </c>
      <c r="N57" s="314">
        <f t="shared" si="19"/>
        <v>0</v>
      </c>
      <c r="O57" s="317">
        <f t="shared" ref="O57" si="20">IFERROR(N57/$N$18*100,"0.00")</f>
        <v>0</v>
      </c>
    </row>
    <row r="58" spans="1:15" ht="12.75" x14ac:dyDescent="0.2">
      <c r="A58" s="290">
        <v>2</v>
      </c>
      <c r="B58" s="291">
        <v>1</v>
      </c>
      <c r="C58" s="291">
        <v>5</v>
      </c>
      <c r="D58" s="291"/>
      <c r="E58" s="291"/>
      <c r="F58" s="292" t="s">
        <v>599</v>
      </c>
      <c r="G58" s="22">
        <f>G59+G61+G63+G65</f>
        <v>6846573.4345085472</v>
      </c>
      <c r="H58" s="22">
        <f t="shared" ref="H58:O58" si="21">H59+H61+H63+H65</f>
        <v>583881.82793574652</v>
      </c>
      <c r="I58" s="22">
        <f t="shared" si="21"/>
        <v>26132178.251622897</v>
      </c>
      <c r="J58" s="22">
        <f t="shared" si="21"/>
        <v>3082350.6389861871</v>
      </c>
      <c r="K58" s="22">
        <f t="shared" si="21"/>
        <v>123806.36467372248</v>
      </c>
      <c r="L58" s="22">
        <f t="shared" si="21"/>
        <v>78607.904119344588</v>
      </c>
      <c r="M58" s="22">
        <f t="shared" si="21"/>
        <v>24059539.457337748</v>
      </c>
      <c r="N58" s="22">
        <f t="shared" si="21"/>
        <v>60906937.879184209</v>
      </c>
      <c r="O58" s="22">
        <f t="shared" si="21"/>
        <v>4.3991026330415117</v>
      </c>
    </row>
    <row r="59" spans="1:15" ht="12.75" x14ac:dyDescent="0.2">
      <c r="A59" s="293">
        <v>2</v>
      </c>
      <c r="B59" s="294">
        <v>1</v>
      </c>
      <c r="C59" s="294">
        <v>5</v>
      </c>
      <c r="D59" s="294">
        <v>1</v>
      </c>
      <c r="E59" s="294"/>
      <c r="F59" s="295" t="s">
        <v>600</v>
      </c>
      <c r="G59" s="20">
        <f>G60</f>
        <v>3154140.6055532405</v>
      </c>
      <c r="H59" s="20">
        <f t="shared" ref="H59:O59" si="22">H60</f>
        <v>268987.76891329006</v>
      </c>
      <c r="I59" s="20">
        <f t="shared" si="22"/>
        <v>12038800.218691433</v>
      </c>
      <c r="J59" s="20">
        <f t="shared" si="22"/>
        <v>1420004.2136113239</v>
      </c>
      <c r="K59" s="20">
        <f t="shared" si="22"/>
        <v>57036.184136847325</v>
      </c>
      <c r="L59" s="20">
        <f t="shared" si="22"/>
        <v>36213.762362748159</v>
      </c>
      <c r="M59" s="20">
        <f t="shared" si="22"/>
        <v>11083958.867224529</v>
      </c>
      <c r="N59" s="20">
        <f t="shared" si="22"/>
        <v>28059141.620493416</v>
      </c>
      <c r="O59" s="43">
        <f t="shared" si="22"/>
        <v>2.0266171323280879</v>
      </c>
    </row>
    <row r="60" spans="1:15" ht="12.75" x14ac:dyDescent="0.2">
      <c r="A60" s="296">
        <v>2</v>
      </c>
      <c r="B60" s="297">
        <v>1</v>
      </c>
      <c r="C60" s="297">
        <v>5</v>
      </c>
      <c r="D60" s="297">
        <v>1</v>
      </c>
      <c r="E60" s="297" t="s">
        <v>556</v>
      </c>
      <c r="F60" s="299" t="s">
        <v>600</v>
      </c>
      <c r="G60" s="18">
        <v>3154140.6055532405</v>
      </c>
      <c r="H60" s="18">
        <v>268987.76891329006</v>
      </c>
      <c r="I60" s="18">
        <v>12038800.218691433</v>
      </c>
      <c r="J60" s="18">
        <v>1420004.2136113239</v>
      </c>
      <c r="K60" s="18">
        <v>57036.184136847325</v>
      </c>
      <c r="L60" s="18">
        <v>36213.762362748159</v>
      </c>
      <c r="M60" s="18">
        <v>11083958.867224529</v>
      </c>
      <c r="N60" s="314">
        <f t="shared" si="19"/>
        <v>28059141.620493416</v>
      </c>
      <c r="O60" s="317">
        <f>IFERROR(N60/$N$18*100,"0.00")</f>
        <v>2.0266171323280879</v>
      </c>
    </row>
    <row r="61" spans="1:15" ht="12.75" x14ac:dyDescent="0.2">
      <c r="A61" s="293">
        <v>2</v>
      </c>
      <c r="B61" s="294">
        <v>1</v>
      </c>
      <c r="C61" s="294">
        <v>5</v>
      </c>
      <c r="D61" s="294">
        <v>2</v>
      </c>
      <c r="E61" s="294"/>
      <c r="F61" s="302" t="s">
        <v>601</v>
      </c>
      <c r="G61" s="20">
        <f>G62</f>
        <v>3158588.4538887106</v>
      </c>
      <c r="H61" s="19">
        <f t="shared" ref="H61:O61" si="23">H62</f>
        <v>269367.16801035352</v>
      </c>
      <c r="I61" s="19">
        <f t="shared" si="23"/>
        <v>12055780.581594737</v>
      </c>
      <c r="J61" s="19">
        <f t="shared" si="23"/>
        <v>1422007.0865250132</v>
      </c>
      <c r="K61" s="19">
        <f t="shared" si="23"/>
        <v>57116.631946236135</v>
      </c>
      <c r="L61" s="19">
        <f t="shared" si="23"/>
        <v>36264.84077719503</v>
      </c>
      <c r="M61" s="19">
        <f t="shared" si="23"/>
        <v>11099592.455335626</v>
      </c>
      <c r="N61" s="19">
        <f t="shared" si="23"/>
        <v>28098717.218077876</v>
      </c>
      <c r="O61" s="42">
        <f t="shared" si="23"/>
        <v>2.0294755442200683</v>
      </c>
    </row>
    <row r="62" spans="1:15" ht="12.75" x14ac:dyDescent="0.2">
      <c r="A62" s="296">
        <v>2</v>
      </c>
      <c r="B62" s="297">
        <v>1</v>
      </c>
      <c r="C62" s="297">
        <v>5</v>
      </c>
      <c r="D62" s="297">
        <v>2</v>
      </c>
      <c r="E62" s="297" t="s">
        <v>556</v>
      </c>
      <c r="F62" s="299" t="s">
        <v>601</v>
      </c>
      <c r="G62" s="18">
        <v>3158588.4538887106</v>
      </c>
      <c r="H62" s="18">
        <v>269367.16801035352</v>
      </c>
      <c r="I62" s="18">
        <v>12055780.581594737</v>
      </c>
      <c r="J62" s="18">
        <v>1422007.0865250132</v>
      </c>
      <c r="K62" s="18">
        <v>57116.631946236135</v>
      </c>
      <c r="L62" s="18">
        <v>36264.84077719503</v>
      </c>
      <c r="M62" s="18">
        <v>11099592.455335626</v>
      </c>
      <c r="N62" s="314">
        <f>SUBTOTAL(9,G62:M62)</f>
        <v>28098717.218077876</v>
      </c>
      <c r="O62" s="317">
        <f>IFERROR(N62/$N$18*100,"0.00")</f>
        <v>2.0294755442200683</v>
      </c>
    </row>
    <row r="63" spans="1:15" ht="12.75" x14ac:dyDescent="0.2">
      <c r="A63" s="293">
        <v>2</v>
      </c>
      <c r="B63" s="294">
        <v>1</v>
      </c>
      <c r="C63" s="294">
        <v>5</v>
      </c>
      <c r="D63" s="294">
        <v>3</v>
      </c>
      <c r="E63" s="294"/>
      <c r="F63" s="302" t="s">
        <v>602</v>
      </c>
      <c r="G63" s="20">
        <f>G64</f>
        <v>533844.37506659562</v>
      </c>
      <c r="H63" s="20">
        <f t="shared" ref="H63:O63" si="24">H64</f>
        <v>45526.891012102933</v>
      </c>
      <c r="I63" s="20">
        <f>I64</f>
        <v>2037597.4513367272</v>
      </c>
      <c r="J63" s="20">
        <f t="shared" si="24"/>
        <v>240339.3388498498</v>
      </c>
      <c r="K63" s="20">
        <f t="shared" si="24"/>
        <v>9653.548590639024</v>
      </c>
      <c r="L63" s="20">
        <f t="shared" si="24"/>
        <v>6129.3009794014033</v>
      </c>
      <c r="M63" s="20">
        <f t="shared" si="24"/>
        <v>1875988.1347775958</v>
      </c>
      <c r="N63" s="20">
        <f t="shared" si="24"/>
        <v>4749079.0406129118</v>
      </c>
      <c r="O63" s="42">
        <f t="shared" si="24"/>
        <v>0.34300995649335614</v>
      </c>
    </row>
    <row r="64" spans="1:15" ht="12.75" x14ac:dyDescent="0.2">
      <c r="A64" s="296">
        <v>2</v>
      </c>
      <c r="B64" s="297">
        <v>1</v>
      </c>
      <c r="C64" s="297">
        <v>5</v>
      </c>
      <c r="D64" s="297">
        <v>3</v>
      </c>
      <c r="E64" s="297" t="s">
        <v>556</v>
      </c>
      <c r="F64" s="299" t="s">
        <v>602</v>
      </c>
      <c r="G64" s="18">
        <v>533844.37506659562</v>
      </c>
      <c r="H64" s="18">
        <v>45526.891012102933</v>
      </c>
      <c r="I64" s="18">
        <v>2037597.4513367272</v>
      </c>
      <c r="J64" s="18">
        <v>240339.3388498498</v>
      </c>
      <c r="K64" s="18">
        <v>9653.548590639024</v>
      </c>
      <c r="L64" s="18">
        <v>6129.3009794014033</v>
      </c>
      <c r="M64" s="18">
        <v>1875988.1347775958</v>
      </c>
      <c r="N64" s="315">
        <f>SUBTOTAL(9,G64:M64)</f>
        <v>4749079.0406129118</v>
      </c>
      <c r="O64" s="316">
        <f>IFERROR(N64/$N$18*100,"0.00")</f>
        <v>0.34300995649335614</v>
      </c>
    </row>
    <row r="65" spans="1:15" ht="12.75" x14ac:dyDescent="0.2">
      <c r="A65" s="293">
        <v>2</v>
      </c>
      <c r="B65" s="294">
        <v>1</v>
      </c>
      <c r="C65" s="294">
        <v>5</v>
      </c>
      <c r="D65" s="294">
        <v>4</v>
      </c>
      <c r="E65" s="294"/>
      <c r="F65" s="302" t="s">
        <v>603</v>
      </c>
      <c r="G65" s="20">
        <f>G66</f>
        <v>0</v>
      </c>
      <c r="H65" s="20">
        <f t="shared" ref="H65:O65" si="25">H66</f>
        <v>0</v>
      </c>
      <c r="I65" s="20">
        <f>I66</f>
        <v>0</v>
      </c>
      <c r="J65" s="20">
        <f t="shared" si="25"/>
        <v>0</v>
      </c>
      <c r="K65" s="20">
        <f t="shared" si="25"/>
        <v>0</v>
      </c>
      <c r="L65" s="20">
        <f t="shared" si="25"/>
        <v>0</v>
      </c>
      <c r="M65" s="20">
        <f t="shared" si="25"/>
        <v>0</v>
      </c>
      <c r="N65" s="20">
        <f t="shared" si="25"/>
        <v>0</v>
      </c>
      <c r="O65" s="42">
        <f t="shared" si="25"/>
        <v>0</v>
      </c>
    </row>
    <row r="66" spans="1:15" ht="12.75" x14ac:dyDescent="0.2">
      <c r="A66" s="296">
        <v>2</v>
      </c>
      <c r="B66" s="297">
        <v>1</v>
      </c>
      <c r="C66" s="297">
        <v>5</v>
      </c>
      <c r="D66" s="297">
        <v>4</v>
      </c>
      <c r="E66" s="297" t="s">
        <v>556</v>
      </c>
      <c r="F66" s="299" t="s">
        <v>603</v>
      </c>
      <c r="G66" s="18">
        <v>0</v>
      </c>
      <c r="H66" s="18">
        <v>0</v>
      </c>
      <c r="I66" s="18">
        <v>0</v>
      </c>
      <c r="J66" s="18">
        <v>0</v>
      </c>
      <c r="K66" s="18">
        <v>0</v>
      </c>
      <c r="L66" s="18">
        <v>0</v>
      </c>
      <c r="M66" s="18">
        <v>0</v>
      </c>
      <c r="N66" s="314">
        <f>SUBTOTAL(9,G66:M66)</f>
        <v>0</v>
      </c>
      <c r="O66" s="317">
        <f>IFERROR(N66/$N$18*100,"0.00")</f>
        <v>0</v>
      </c>
    </row>
    <row r="67" spans="1:15" ht="12.75" x14ac:dyDescent="0.2">
      <c r="A67" s="286">
        <v>2</v>
      </c>
      <c r="B67" s="287">
        <v>2</v>
      </c>
      <c r="C67" s="288"/>
      <c r="D67" s="288"/>
      <c r="E67" s="288"/>
      <c r="F67" s="289" t="s">
        <v>604</v>
      </c>
      <c r="G67" s="23">
        <f>+G68+G82+G87+G92+G99+G116+G125+G143</f>
        <v>6415044.9771483326</v>
      </c>
      <c r="H67" s="23">
        <f t="shared" ref="H67:N67" si="26">+H68+H82+H87+H92+H99+H116+H125+H143</f>
        <v>2272423.4950652174</v>
      </c>
      <c r="I67" s="23">
        <f t="shared" si="26"/>
        <v>19462082.111627821</v>
      </c>
      <c r="J67" s="23">
        <f t="shared" si="26"/>
        <v>4900808.5421842262</v>
      </c>
      <c r="K67" s="23">
        <f t="shared" si="26"/>
        <v>1651421.564864716</v>
      </c>
      <c r="L67" s="23">
        <f t="shared" si="26"/>
        <v>900021.50582074269</v>
      </c>
      <c r="M67" s="23">
        <f t="shared" si="26"/>
        <v>18501827.803288933</v>
      </c>
      <c r="N67" s="23">
        <f t="shared" si="26"/>
        <v>54103629.999999985</v>
      </c>
      <c r="O67" s="23">
        <f>+O68+O82+O87+O92+O99+O116+O125+O143</f>
        <v>3.9077226581677502</v>
      </c>
    </row>
    <row r="68" spans="1:15" ht="12.75" x14ac:dyDescent="0.2">
      <c r="A68" s="290">
        <v>2</v>
      </c>
      <c r="B68" s="291">
        <v>2</v>
      </c>
      <c r="C68" s="291">
        <v>1</v>
      </c>
      <c r="D68" s="291"/>
      <c r="E68" s="291"/>
      <c r="F68" s="292" t="s">
        <v>605</v>
      </c>
      <c r="G68" s="22">
        <f>+G69+G71+G73+G75+G78+G80</f>
        <v>2560039.2250000006</v>
      </c>
      <c r="H68" s="22">
        <f t="shared" ref="H68:N68" si="27">+H69+H71+H73+H75+H78+H80</f>
        <v>635088.89500000002</v>
      </c>
      <c r="I68" s="22">
        <f>+I69+I71+I73+I75+I78+I80</f>
        <v>2391583.0150000001</v>
      </c>
      <c r="J68" s="22">
        <f t="shared" si="27"/>
        <v>1552158.0350000001</v>
      </c>
      <c r="K68" s="22">
        <f t="shared" si="27"/>
        <v>371718.10500000004</v>
      </c>
      <c r="L68" s="22">
        <f t="shared" si="27"/>
        <v>407559.82</v>
      </c>
      <c r="M68" s="22">
        <f t="shared" si="27"/>
        <v>2540792.9049999998</v>
      </c>
      <c r="N68" s="22">
        <f t="shared" si="27"/>
        <v>10458940</v>
      </c>
      <c r="O68" s="22">
        <f>+O69+O71+O73+O75+O78+O80</f>
        <v>0.75541394945989793</v>
      </c>
    </row>
    <row r="69" spans="1:15" ht="12.75" x14ac:dyDescent="0.2">
      <c r="A69" s="293">
        <v>2</v>
      </c>
      <c r="B69" s="294">
        <v>2</v>
      </c>
      <c r="C69" s="294">
        <v>1</v>
      </c>
      <c r="D69" s="294">
        <v>2</v>
      </c>
      <c r="E69" s="294"/>
      <c r="F69" s="295" t="s">
        <v>606</v>
      </c>
      <c r="G69" s="20">
        <f>G70</f>
        <v>0</v>
      </c>
      <c r="H69" s="20">
        <f t="shared" ref="H69:O69" si="28">H70</f>
        <v>0</v>
      </c>
      <c r="I69" s="20">
        <f t="shared" si="28"/>
        <v>0</v>
      </c>
      <c r="J69" s="20">
        <f t="shared" si="28"/>
        <v>0</v>
      </c>
      <c r="K69" s="20">
        <f t="shared" si="28"/>
        <v>0</v>
      </c>
      <c r="L69" s="20">
        <f t="shared" si="28"/>
        <v>0</v>
      </c>
      <c r="M69" s="20">
        <f t="shared" si="28"/>
        <v>0</v>
      </c>
      <c r="N69" s="20">
        <f>N70</f>
        <v>0</v>
      </c>
      <c r="O69" s="42">
        <f t="shared" si="28"/>
        <v>0</v>
      </c>
    </row>
    <row r="70" spans="1:15" ht="12.75" x14ac:dyDescent="0.2">
      <c r="A70" s="303">
        <v>2</v>
      </c>
      <c r="B70" s="297">
        <v>2</v>
      </c>
      <c r="C70" s="297">
        <v>1</v>
      </c>
      <c r="D70" s="297">
        <v>2</v>
      </c>
      <c r="E70" s="297" t="s">
        <v>556</v>
      </c>
      <c r="F70" s="304" t="s">
        <v>606</v>
      </c>
      <c r="G70" s="18">
        <v>0</v>
      </c>
      <c r="H70" s="18">
        <v>0</v>
      </c>
      <c r="I70" s="18">
        <v>0</v>
      </c>
      <c r="J70" s="18">
        <v>0</v>
      </c>
      <c r="K70" s="18">
        <v>0</v>
      </c>
      <c r="L70" s="18">
        <v>0</v>
      </c>
      <c r="M70" s="18">
        <v>0</v>
      </c>
      <c r="N70" s="315">
        <f>SUBTOTAL(9,G70:M70)</f>
        <v>0</v>
      </c>
      <c r="O70" s="317">
        <f>IFERROR(N70/$N$18*100,"0.00")</f>
        <v>0</v>
      </c>
    </row>
    <row r="71" spans="1:15" ht="12.75" x14ac:dyDescent="0.2">
      <c r="A71" s="293">
        <v>2</v>
      </c>
      <c r="B71" s="294">
        <v>2</v>
      </c>
      <c r="C71" s="294">
        <v>1</v>
      </c>
      <c r="D71" s="294">
        <v>3</v>
      </c>
      <c r="E71" s="294"/>
      <c r="F71" s="295" t="s">
        <v>607</v>
      </c>
      <c r="G71" s="20">
        <f>G72</f>
        <v>1599273.4850000001</v>
      </c>
      <c r="H71" s="19">
        <f t="shared" ref="H71:O71" si="29">H72</f>
        <v>213767.66500000001</v>
      </c>
      <c r="I71" s="19">
        <f t="shared" si="29"/>
        <v>1184549.4850000001</v>
      </c>
      <c r="J71" s="19">
        <f t="shared" si="29"/>
        <v>398751.88500000001</v>
      </c>
      <c r="K71" s="19">
        <f t="shared" si="29"/>
        <v>45138.285000000003</v>
      </c>
      <c r="L71" s="19">
        <f t="shared" si="29"/>
        <v>96615.31</v>
      </c>
      <c r="M71" s="19">
        <f t="shared" si="29"/>
        <v>1461903.885</v>
      </c>
      <c r="N71" s="19">
        <f>N72</f>
        <v>5000000.0000000009</v>
      </c>
      <c r="O71" s="42">
        <f t="shared" si="29"/>
        <v>0.36113313082391618</v>
      </c>
    </row>
    <row r="72" spans="1:15" ht="12.75" x14ac:dyDescent="0.2">
      <c r="A72" s="296">
        <v>2</v>
      </c>
      <c r="B72" s="297">
        <v>2</v>
      </c>
      <c r="C72" s="297">
        <v>1</v>
      </c>
      <c r="D72" s="297">
        <v>3</v>
      </c>
      <c r="E72" s="297" t="s">
        <v>556</v>
      </c>
      <c r="F72" s="299" t="s">
        <v>607</v>
      </c>
      <c r="G72" s="18">
        <v>1599273.4850000001</v>
      </c>
      <c r="H72" s="18">
        <v>213767.66500000001</v>
      </c>
      <c r="I72" s="18">
        <v>1184549.4850000001</v>
      </c>
      <c r="J72" s="18">
        <v>398751.88500000001</v>
      </c>
      <c r="K72" s="18">
        <v>45138.285000000003</v>
      </c>
      <c r="L72" s="18">
        <v>96615.31</v>
      </c>
      <c r="M72" s="18">
        <v>1461903.885</v>
      </c>
      <c r="N72" s="314">
        <f>SUBTOTAL(9,G72:M72)</f>
        <v>5000000.0000000009</v>
      </c>
      <c r="O72" s="317">
        <f>IFERROR(N72/$N$18*100,"0.00")</f>
        <v>0.36113313082391618</v>
      </c>
    </row>
    <row r="73" spans="1:15" ht="12.75" x14ac:dyDescent="0.2">
      <c r="A73" s="293">
        <v>2</v>
      </c>
      <c r="B73" s="294">
        <v>2</v>
      </c>
      <c r="C73" s="294">
        <v>1</v>
      </c>
      <c r="D73" s="294">
        <v>5</v>
      </c>
      <c r="E73" s="294"/>
      <c r="F73" s="295" t="s">
        <v>608</v>
      </c>
      <c r="G73" s="20">
        <f>G74</f>
        <v>914000</v>
      </c>
      <c r="H73" s="20">
        <f t="shared" ref="H73:O73" si="30">H74</f>
        <v>411300</v>
      </c>
      <c r="I73" s="20">
        <f t="shared" si="30"/>
        <v>1096800</v>
      </c>
      <c r="J73" s="20">
        <f t="shared" si="30"/>
        <v>548400</v>
      </c>
      <c r="K73" s="20">
        <f t="shared" si="30"/>
        <v>319900.00000000006</v>
      </c>
      <c r="L73" s="20">
        <f t="shared" si="30"/>
        <v>274200</v>
      </c>
      <c r="M73" s="20">
        <f t="shared" si="30"/>
        <v>1005400</v>
      </c>
      <c r="N73" s="20">
        <f t="shared" si="30"/>
        <v>4570000</v>
      </c>
      <c r="O73" s="42">
        <f t="shared" si="30"/>
        <v>0.33007568157305933</v>
      </c>
    </row>
    <row r="74" spans="1:15" ht="12.75" x14ac:dyDescent="0.2">
      <c r="A74" s="303">
        <v>2</v>
      </c>
      <c r="B74" s="297">
        <v>2</v>
      </c>
      <c r="C74" s="297">
        <v>1</v>
      </c>
      <c r="D74" s="297">
        <v>5</v>
      </c>
      <c r="E74" s="297" t="s">
        <v>556</v>
      </c>
      <c r="F74" s="304" t="s">
        <v>608</v>
      </c>
      <c r="G74" s="18">
        <v>914000</v>
      </c>
      <c r="H74" s="18">
        <v>411300</v>
      </c>
      <c r="I74" s="18">
        <v>1096800</v>
      </c>
      <c r="J74" s="18">
        <v>548400</v>
      </c>
      <c r="K74" s="18">
        <v>319900.00000000006</v>
      </c>
      <c r="L74" s="18">
        <v>274200</v>
      </c>
      <c r="M74" s="18">
        <v>1005400</v>
      </c>
      <c r="N74" s="314">
        <f>SUBTOTAL(9,G74:M74)</f>
        <v>4570000</v>
      </c>
      <c r="O74" s="317">
        <f>IFERROR(N74/$N$18*100,"0.00")</f>
        <v>0.33007568157305933</v>
      </c>
    </row>
    <row r="75" spans="1:15" ht="12.75" x14ac:dyDescent="0.2">
      <c r="A75" s="293">
        <v>2</v>
      </c>
      <c r="B75" s="294">
        <v>2</v>
      </c>
      <c r="C75" s="294">
        <v>1</v>
      </c>
      <c r="D75" s="294">
        <v>6</v>
      </c>
      <c r="E75" s="294"/>
      <c r="F75" s="295" t="s">
        <v>609</v>
      </c>
      <c r="G75" s="20">
        <f>G76+G77</f>
        <v>0</v>
      </c>
      <c r="H75" s="20">
        <f t="shared" ref="H75:M75" si="31">H76+H77</f>
        <v>0</v>
      </c>
      <c r="I75" s="20">
        <f t="shared" si="31"/>
        <v>0</v>
      </c>
      <c r="J75" s="20">
        <f t="shared" si="31"/>
        <v>0</v>
      </c>
      <c r="K75" s="20">
        <f t="shared" si="31"/>
        <v>0</v>
      </c>
      <c r="L75" s="20">
        <f t="shared" si="31"/>
        <v>0</v>
      </c>
      <c r="M75" s="20">
        <f t="shared" si="31"/>
        <v>0</v>
      </c>
      <c r="N75" s="20">
        <f t="shared" ref="N75:O75" si="32">N76+N77</f>
        <v>0</v>
      </c>
      <c r="O75" s="42">
        <f t="shared" si="32"/>
        <v>0</v>
      </c>
    </row>
    <row r="76" spans="1:15" ht="12.75" x14ac:dyDescent="0.2">
      <c r="A76" s="303">
        <v>2</v>
      </c>
      <c r="B76" s="297">
        <v>2</v>
      </c>
      <c r="C76" s="297">
        <v>1</v>
      </c>
      <c r="D76" s="297">
        <v>6</v>
      </c>
      <c r="E76" s="297" t="s">
        <v>556</v>
      </c>
      <c r="F76" s="304" t="s">
        <v>610</v>
      </c>
      <c r="G76" s="18">
        <v>0</v>
      </c>
      <c r="H76" s="18">
        <v>0</v>
      </c>
      <c r="I76" s="18">
        <v>0</v>
      </c>
      <c r="J76" s="18">
        <v>0</v>
      </c>
      <c r="K76" s="18">
        <v>0</v>
      </c>
      <c r="L76" s="18">
        <v>0</v>
      </c>
      <c r="M76" s="18">
        <v>0</v>
      </c>
      <c r="N76" s="314">
        <f>SUBTOTAL(9,G76:M76)</f>
        <v>0</v>
      </c>
      <c r="O76" s="317">
        <f>IFERROR(N76/$N$18*100,"0.00")</f>
        <v>0</v>
      </c>
    </row>
    <row r="77" spans="1:15" ht="12.75" x14ac:dyDescent="0.2">
      <c r="A77" s="303">
        <v>2</v>
      </c>
      <c r="B77" s="297">
        <v>2</v>
      </c>
      <c r="C77" s="297">
        <v>1</v>
      </c>
      <c r="D77" s="297">
        <v>6</v>
      </c>
      <c r="E77" s="297" t="s">
        <v>558</v>
      </c>
      <c r="F77" s="304" t="s">
        <v>611</v>
      </c>
      <c r="G77" s="18">
        <v>0</v>
      </c>
      <c r="H77" s="18">
        <v>0</v>
      </c>
      <c r="I77" s="18">
        <v>0</v>
      </c>
      <c r="J77" s="18">
        <v>0</v>
      </c>
      <c r="K77" s="18">
        <v>0</v>
      </c>
      <c r="L77" s="18">
        <v>0</v>
      </c>
      <c r="M77" s="18">
        <v>0</v>
      </c>
      <c r="N77" s="314">
        <f>SUBTOTAL(9,G77:M77)</f>
        <v>0</v>
      </c>
      <c r="O77" s="317">
        <f>IFERROR(N77/$N$18*100,"0.00")</f>
        <v>0</v>
      </c>
    </row>
    <row r="78" spans="1:15" ht="12.75" x14ac:dyDescent="0.2">
      <c r="A78" s="293">
        <v>2</v>
      </c>
      <c r="B78" s="294">
        <v>2</v>
      </c>
      <c r="C78" s="294">
        <v>1</v>
      </c>
      <c r="D78" s="294">
        <v>7</v>
      </c>
      <c r="E78" s="294"/>
      <c r="F78" s="295" t="s">
        <v>612</v>
      </c>
      <c r="G78" s="20">
        <f>G79</f>
        <v>46765.740000000005</v>
      </c>
      <c r="H78" s="20">
        <f t="shared" ref="H78:O78" si="33">H79</f>
        <v>10021.230000000001</v>
      </c>
      <c r="I78" s="20">
        <f t="shared" si="33"/>
        <v>110233.53</v>
      </c>
      <c r="J78" s="20">
        <f t="shared" si="33"/>
        <v>50106.150000000009</v>
      </c>
      <c r="K78" s="20">
        <f t="shared" si="33"/>
        <v>6679.82</v>
      </c>
      <c r="L78" s="20">
        <f t="shared" si="33"/>
        <v>36744.510000000017</v>
      </c>
      <c r="M78" s="20">
        <f t="shared" si="33"/>
        <v>73489.020000000033</v>
      </c>
      <c r="N78" s="20">
        <f t="shared" si="33"/>
        <v>334040.00000000006</v>
      </c>
      <c r="O78" s="42">
        <f t="shared" si="33"/>
        <v>2.4126582204084191E-2</v>
      </c>
    </row>
    <row r="79" spans="1:15" ht="12.75" x14ac:dyDescent="0.2">
      <c r="A79" s="303">
        <v>2</v>
      </c>
      <c r="B79" s="297">
        <v>2</v>
      </c>
      <c r="C79" s="297">
        <v>1</v>
      </c>
      <c r="D79" s="297">
        <v>7</v>
      </c>
      <c r="E79" s="297" t="s">
        <v>556</v>
      </c>
      <c r="F79" s="304" t="s">
        <v>612</v>
      </c>
      <c r="G79" s="18">
        <v>46765.740000000005</v>
      </c>
      <c r="H79" s="18">
        <v>10021.230000000001</v>
      </c>
      <c r="I79" s="18">
        <v>110233.53</v>
      </c>
      <c r="J79" s="18">
        <v>50106.150000000009</v>
      </c>
      <c r="K79" s="18">
        <v>6679.82</v>
      </c>
      <c r="L79" s="18">
        <v>36744.510000000017</v>
      </c>
      <c r="M79" s="18">
        <v>73489.020000000033</v>
      </c>
      <c r="N79" s="314">
        <f>SUBTOTAL(9,G79:M79)</f>
        <v>334040.00000000006</v>
      </c>
      <c r="O79" s="316">
        <f>IFERROR(N79/$N$18*100,"0.00")</f>
        <v>2.4126582204084191E-2</v>
      </c>
    </row>
    <row r="80" spans="1:15" ht="12.75" x14ac:dyDescent="0.2">
      <c r="A80" s="293">
        <v>2</v>
      </c>
      <c r="B80" s="294">
        <v>2</v>
      </c>
      <c r="C80" s="294">
        <v>1</v>
      </c>
      <c r="D80" s="294">
        <v>8</v>
      </c>
      <c r="E80" s="294"/>
      <c r="F80" s="295" t="s">
        <v>613</v>
      </c>
      <c r="G80" s="20">
        <f>G81</f>
        <v>0</v>
      </c>
      <c r="H80" s="20">
        <f t="shared" ref="H80:M80" si="34">H81</f>
        <v>0</v>
      </c>
      <c r="I80" s="20">
        <f t="shared" si="34"/>
        <v>0</v>
      </c>
      <c r="J80" s="20">
        <f t="shared" si="34"/>
        <v>554900</v>
      </c>
      <c r="K80" s="20">
        <f t="shared" si="34"/>
        <v>0</v>
      </c>
      <c r="L80" s="20">
        <f t="shared" si="34"/>
        <v>0</v>
      </c>
      <c r="M80" s="20">
        <f t="shared" si="34"/>
        <v>0</v>
      </c>
      <c r="N80" s="20">
        <f>N81</f>
        <v>554900</v>
      </c>
      <c r="O80" s="42">
        <f t="shared" ref="O80" si="35">O81</f>
        <v>4.0078554858838211E-2</v>
      </c>
    </row>
    <row r="81" spans="1:15" ht="12.75" x14ac:dyDescent="0.2">
      <c r="A81" s="296">
        <v>2</v>
      </c>
      <c r="B81" s="297">
        <v>2</v>
      </c>
      <c r="C81" s="297">
        <v>1</v>
      </c>
      <c r="D81" s="297">
        <v>8</v>
      </c>
      <c r="E81" s="297" t="s">
        <v>556</v>
      </c>
      <c r="F81" s="299" t="s">
        <v>613</v>
      </c>
      <c r="G81" s="18">
        <v>0</v>
      </c>
      <c r="H81" s="18">
        <v>0</v>
      </c>
      <c r="I81" s="18">
        <v>0</v>
      </c>
      <c r="J81" s="18">
        <v>554900</v>
      </c>
      <c r="K81" s="18">
        <v>0</v>
      </c>
      <c r="L81" s="18">
        <v>0</v>
      </c>
      <c r="M81" s="18">
        <v>0</v>
      </c>
      <c r="N81" s="315">
        <f>SUBTOTAL(9,G81:M81)</f>
        <v>554900</v>
      </c>
      <c r="O81" s="316">
        <f>IFERROR(N81/$N$18*100,"0.00")</f>
        <v>4.0078554858838211E-2</v>
      </c>
    </row>
    <row r="82" spans="1:15" ht="12.75" x14ac:dyDescent="0.2">
      <c r="A82" s="290">
        <v>2</v>
      </c>
      <c r="B82" s="291">
        <v>2</v>
      </c>
      <c r="C82" s="291">
        <v>2</v>
      </c>
      <c r="D82" s="291"/>
      <c r="E82" s="291"/>
      <c r="F82" s="292" t="s">
        <v>614</v>
      </c>
      <c r="G82" s="22">
        <f>+G83+G85</f>
        <v>20000</v>
      </c>
      <c r="H82" s="22">
        <f t="shared" ref="H82:O82" si="36">+H83+H85</f>
        <v>16000</v>
      </c>
      <c r="I82" s="22">
        <f t="shared" si="36"/>
        <v>28000</v>
      </c>
      <c r="J82" s="22">
        <f t="shared" si="36"/>
        <v>30000</v>
      </c>
      <c r="K82" s="22">
        <f t="shared" si="36"/>
        <v>26000</v>
      </c>
      <c r="L82" s="22">
        <f t="shared" si="36"/>
        <v>0</v>
      </c>
      <c r="M82" s="22">
        <f t="shared" si="36"/>
        <v>80000</v>
      </c>
      <c r="N82" s="22">
        <f>+N83+N85</f>
        <v>200000</v>
      </c>
      <c r="O82" s="22">
        <f t="shared" si="36"/>
        <v>1.4445325232956645E-2</v>
      </c>
    </row>
    <row r="83" spans="1:15" ht="12.75" x14ac:dyDescent="0.2">
      <c r="A83" s="293">
        <v>2</v>
      </c>
      <c r="B83" s="294">
        <v>2</v>
      </c>
      <c r="C83" s="294">
        <v>2</v>
      </c>
      <c r="D83" s="294">
        <v>1</v>
      </c>
      <c r="E83" s="294"/>
      <c r="F83" s="295" t="s">
        <v>615</v>
      </c>
      <c r="G83" s="20">
        <f>G84</f>
        <v>10000</v>
      </c>
      <c r="H83" s="19">
        <f t="shared" ref="H83:O83" si="37">H84</f>
        <v>8000</v>
      </c>
      <c r="I83" s="19">
        <f t="shared" si="37"/>
        <v>14000</v>
      </c>
      <c r="J83" s="19">
        <f t="shared" si="37"/>
        <v>15000</v>
      </c>
      <c r="K83" s="19">
        <f t="shared" si="37"/>
        <v>13000</v>
      </c>
      <c r="L83" s="19">
        <f t="shared" si="37"/>
        <v>0</v>
      </c>
      <c r="M83" s="19">
        <f t="shared" si="37"/>
        <v>40000</v>
      </c>
      <c r="N83" s="19">
        <f t="shared" si="37"/>
        <v>100000</v>
      </c>
      <c r="O83" s="42">
        <f t="shared" si="37"/>
        <v>7.2226626164783227E-3</v>
      </c>
    </row>
    <row r="84" spans="1:15" ht="12.75" x14ac:dyDescent="0.2">
      <c r="A84" s="296">
        <v>2</v>
      </c>
      <c r="B84" s="297">
        <v>2</v>
      </c>
      <c r="C84" s="297">
        <v>2</v>
      </c>
      <c r="D84" s="297">
        <v>1</v>
      </c>
      <c r="E84" s="297" t="s">
        <v>556</v>
      </c>
      <c r="F84" s="299" t="s">
        <v>615</v>
      </c>
      <c r="G84" s="18">
        <v>10000</v>
      </c>
      <c r="H84" s="18">
        <v>8000</v>
      </c>
      <c r="I84" s="18">
        <v>14000</v>
      </c>
      <c r="J84" s="18">
        <v>15000</v>
      </c>
      <c r="K84" s="18">
        <v>13000</v>
      </c>
      <c r="L84" s="18">
        <v>0</v>
      </c>
      <c r="M84" s="18">
        <v>40000</v>
      </c>
      <c r="N84" s="314">
        <f>SUBTOTAL(9,G84:M84)</f>
        <v>100000</v>
      </c>
      <c r="O84" s="317">
        <f>IFERROR(N84/$N$18*100,"0.00")</f>
        <v>7.2226626164783227E-3</v>
      </c>
    </row>
    <row r="85" spans="1:15" ht="12.75" x14ac:dyDescent="0.2">
      <c r="A85" s="293">
        <v>2</v>
      </c>
      <c r="B85" s="294">
        <v>2</v>
      </c>
      <c r="C85" s="294">
        <v>2</v>
      </c>
      <c r="D85" s="294">
        <v>2</v>
      </c>
      <c r="E85" s="294"/>
      <c r="F85" s="295" t="s">
        <v>616</v>
      </c>
      <c r="G85" s="20">
        <f>G86</f>
        <v>10000</v>
      </c>
      <c r="H85" s="19">
        <f t="shared" ref="H85:O85" si="38">H86</f>
        <v>8000</v>
      </c>
      <c r="I85" s="19">
        <f t="shared" si="38"/>
        <v>14000</v>
      </c>
      <c r="J85" s="19">
        <f t="shared" si="38"/>
        <v>15000</v>
      </c>
      <c r="K85" s="19">
        <f t="shared" si="38"/>
        <v>13000</v>
      </c>
      <c r="L85" s="19">
        <f t="shared" si="38"/>
        <v>0</v>
      </c>
      <c r="M85" s="19">
        <f t="shared" si="38"/>
        <v>40000</v>
      </c>
      <c r="N85" s="19">
        <f t="shared" si="38"/>
        <v>100000</v>
      </c>
      <c r="O85" s="42">
        <f t="shared" si="38"/>
        <v>7.2226626164783227E-3</v>
      </c>
    </row>
    <row r="86" spans="1:15" ht="12.75" x14ac:dyDescent="0.2">
      <c r="A86" s="296">
        <v>2</v>
      </c>
      <c r="B86" s="297">
        <v>2</v>
      </c>
      <c r="C86" s="297">
        <v>2</v>
      </c>
      <c r="D86" s="297">
        <v>2</v>
      </c>
      <c r="E86" s="297" t="s">
        <v>556</v>
      </c>
      <c r="F86" s="299" t="s">
        <v>616</v>
      </c>
      <c r="G86" s="18">
        <v>10000</v>
      </c>
      <c r="H86" s="18">
        <v>8000</v>
      </c>
      <c r="I86" s="18">
        <v>14000</v>
      </c>
      <c r="J86" s="18">
        <v>15000</v>
      </c>
      <c r="K86" s="18">
        <v>13000</v>
      </c>
      <c r="L86" s="18">
        <v>0</v>
      </c>
      <c r="M86" s="18">
        <v>40000</v>
      </c>
      <c r="N86" s="314">
        <f>SUBTOTAL(9,G86:M86)</f>
        <v>100000</v>
      </c>
      <c r="O86" s="317">
        <f>IFERROR(N86/$N$18*100,"0.00")</f>
        <v>7.2226626164783227E-3</v>
      </c>
    </row>
    <row r="87" spans="1:15" ht="12.75" x14ac:dyDescent="0.2">
      <c r="A87" s="290">
        <v>2</v>
      </c>
      <c r="B87" s="291">
        <v>2</v>
      </c>
      <c r="C87" s="291">
        <v>3</v>
      </c>
      <c r="D87" s="291"/>
      <c r="E87" s="291"/>
      <c r="F87" s="292" t="s">
        <v>617</v>
      </c>
      <c r="G87" s="22">
        <f>+G88+G90</f>
        <v>0</v>
      </c>
      <c r="H87" s="22">
        <f>+H88+H90</f>
        <v>0</v>
      </c>
      <c r="I87" s="22">
        <f t="shared" ref="I87:M87" si="39">+I88+I90</f>
        <v>0</v>
      </c>
      <c r="J87" s="22">
        <f t="shared" si="39"/>
        <v>0</v>
      </c>
      <c r="K87" s="22">
        <f t="shared" si="39"/>
        <v>0</v>
      </c>
      <c r="L87" s="22">
        <f t="shared" si="39"/>
        <v>0</v>
      </c>
      <c r="M87" s="22">
        <f t="shared" si="39"/>
        <v>0</v>
      </c>
      <c r="N87" s="22">
        <f t="shared" ref="N87" si="40">+N88+N90</f>
        <v>0</v>
      </c>
      <c r="O87" s="22">
        <f t="shared" ref="O87" si="41">+O88+O90</f>
        <v>0</v>
      </c>
    </row>
    <row r="88" spans="1:15" ht="12.75" x14ac:dyDescent="0.2">
      <c r="A88" s="293">
        <v>2</v>
      </c>
      <c r="B88" s="294">
        <v>2</v>
      </c>
      <c r="C88" s="294">
        <v>3</v>
      </c>
      <c r="D88" s="294">
        <v>1</v>
      </c>
      <c r="E88" s="294"/>
      <c r="F88" s="295" t="s">
        <v>618</v>
      </c>
      <c r="G88" s="20">
        <f>G89</f>
        <v>0</v>
      </c>
      <c r="H88" s="20">
        <f t="shared" ref="H88:O88" si="42">H89</f>
        <v>0</v>
      </c>
      <c r="I88" s="20">
        <f t="shared" si="42"/>
        <v>0</v>
      </c>
      <c r="J88" s="20">
        <f t="shared" si="42"/>
        <v>0</v>
      </c>
      <c r="K88" s="20">
        <f t="shared" si="42"/>
        <v>0</v>
      </c>
      <c r="L88" s="20">
        <f t="shared" si="42"/>
        <v>0</v>
      </c>
      <c r="M88" s="20">
        <f t="shared" si="42"/>
        <v>0</v>
      </c>
      <c r="N88" s="20">
        <f>N89</f>
        <v>0</v>
      </c>
      <c r="O88" s="43">
        <f t="shared" si="42"/>
        <v>0</v>
      </c>
    </row>
    <row r="89" spans="1:15" ht="12.75" x14ac:dyDescent="0.2">
      <c r="A89" s="296">
        <v>2</v>
      </c>
      <c r="B89" s="297">
        <v>2</v>
      </c>
      <c r="C89" s="297">
        <v>3</v>
      </c>
      <c r="D89" s="297">
        <v>1</v>
      </c>
      <c r="E89" s="297" t="s">
        <v>556</v>
      </c>
      <c r="F89" s="299" t="s">
        <v>618</v>
      </c>
      <c r="G89" s="18">
        <v>0</v>
      </c>
      <c r="H89" s="18">
        <v>0</v>
      </c>
      <c r="I89" s="18">
        <v>0</v>
      </c>
      <c r="J89" s="18">
        <v>0</v>
      </c>
      <c r="K89" s="18">
        <v>0</v>
      </c>
      <c r="L89" s="18">
        <v>0</v>
      </c>
      <c r="M89" s="18">
        <v>0</v>
      </c>
      <c r="N89" s="314">
        <f>SUBTOTAL(9,G89:M89)</f>
        <v>0</v>
      </c>
      <c r="O89" s="316">
        <f>IFERROR(N89/$N$18*100,"0.00")</f>
        <v>0</v>
      </c>
    </row>
    <row r="90" spans="1:15" ht="12.75" x14ac:dyDescent="0.2">
      <c r="A90" s="293">
        <v>2</v>
      </c>
      <c r="B90" s="294">
        <v>2</v>
      </c>
      <c r="C90" s="294">
        <v>3</v>
      </c>
      <c r="D90" s="294">
        <v>2</v>
      </c>
      <c r="E90" s="294"/>
      <c r="F90" s="295" t="s">
        <v>619</v>
      </c>
      <c r="G90" s="20">
        <f>G91</f>
        <v>0</v>
      </c>
      <c r="H90" s="20">
        <f t="shared" ref="H90:O90" si="43">H91</f>
        <v>0</v>
      </c>
      <c r="I90" s="20">
        <f t="shared" si="43"/>
        <v>0</v>
      </c>
      <c r="J90" s="20">
        <f t="shared" si="43"/>
        <v>0</v>
      </c>
      <c r="K90" s="20">
        <f t="shared" si="43"/>
        <v>0</v>
      </c>
      <c r="L90" s="20">
        <f t="shared" si="43"/>
        <v>0</v>
      </c>
      <c r="M90" s="20">
        <f t="shared" si="43"/>
        <v>0</v>
      </c>
      <c r="N90" s="20">
        <f t="shared" si="43"/>
        <v>0</v>
      </c>
      <c r="O90" s="42">
        <f t="shared" si="43"/>
        <v>0</v>
      </c>
    </row>
    <row r="91" spans="1:15" ht="12.75" x14ac:dyDescent="0.2">
      <c r="A91" s="303">
        <v>2</v>
      </c>
      <c r="B91" s="297">
        <v>2</v>
      </c>
      <c r="C91" s="297">
        <v>3</v>
      </c>
      <c r="D91" s="297">
        <v>2</v>
      </c>
      <c r="E91" s="297" t="s">
        <v>556</v>
      </c>
      <c r="F91" s="304" t="s">
        <v>619</v>
      </c>
      <c r="G91" s="18">
        <v>0</v>
      </c>
      <c r="H91" s="18">
        <v>0</v>
      </c>
      <c r="I91" s="18">
        <v>0</v>
      </c>
      <c r="J91" s="18">
        <v>0</v>
      </c>
      <c r="K91" s="18">
        <v>0</v>
      </c>
      <c r="L91" s="18">
        <v>0</v>
      </c>
      <c r="M91" s="18">
        <v>0</v>
      </c>
      <c r="N91" s="314">
        <f>SUBTOTAL(9,G91:M91)</f>
        <v>0</v>
      </c>
      <c r="O91" s="316">
        <f>IFERROR(N91/$N$18*100,"0.00")</f>
        <v>0</v>
      </c>
    </row>
    <row r="92" spans="1:15" ht="12.75" x14ac:dyDescent="0.2">
      <c r="A92" s="290">
        <v>2</v>
      </c>
      <c r="B92" s="291">
        <v>2</v>
      </c>
      <c r="C92" s="291">
        <v>4</v>
      </c>
      <c r="D92" s="291"/>
      <c r="E92" s="291"/>
      <c r="F92" s="292" t="s">
        <v>620</v>
      </c>
      <c r="G92" s="22">
        <f>+G93+G95+G97</f>
        <v>0</v>
      </c>
      <c r="H92" s="22">
        <f t="shared" ref="H92:O92" si="44">+H93+H95+H97</f>
        <v>0</v>
      </c>
      <c r="I92" s="22">
        <f t="shared" si="44"/>
        <v>0</v>
      </c>
      <c r="J92" s="22">
        <f t="shared" si="44"/>
        <v>0</v>
      </c>
      <c r="K92" s="22">
        <f t="shared" si="44"/>
        <v>0</v>
      </c>
      <c r="L92" s="22">
        <f t="shared" si="44"/>
        <v>0</v>
      </c>
      <c r="M92" s="22">
        <f t="shared" si="44"/>
        <v>0</v>
      </c>
      <c r="N92" s="22">
        <f t="shared" si="44"/>
        <v>0</v>
      </c>
      <c r="O92" s="22">
        <f t="shared" si="44"/>
        <v>0</v>
      </c>
    </row>
    <row r="93" spans="1:15" ht="12.75" x14ac:dyDescent="0.2">
      <c r="A93" s="293">
        <v>2</v>
      </c>
      <c r="B93" s="294">
        <v>2</v>
      </c>
      <c r="C93" s="294">
        <v>4</v>
      </c>
      <c r="D93" s="294">
        <v>1</v>
      </c>
      <c r="E93" s="294"/>
      <c r="F93" s="302" t="s">
        <v>621</v>
      </c>
      <c r="G93" s="20">
        <f>G94</f>
        <v>0</v>
      </c>
      <c r="H93" s="19">
        <f t="shared" ref="H93:O93" si="45">H94</f>
        <v>0</v>
      </c>
      <c r="I93" s="19">
        <f t="shared" si="45"/>
        <v>0</v>
      </c>
      <c r="J93" s="19">
        <f t="shared" si="45"/>
        <v>0</v>
      </c>
      <c r="K93" s="19">
        <f t="shared" si="45"/>
        <v>0</v>
      </c>
      <c r="L93" s="19">
        <f t="shared" si="45"/>
        <v>0</v>
      </c>
      <c r="M93" s="19">
        <f t="shared" si="45"/>
        <v>0</v>
      </c>
      <c r="N93" s="19">
        <f t="shared" si="45"/>
        <v>0</v>
      </c>
      <c r="O93" s="42">
        <f t="shared" si="45"/>
        <v>0</v>
      </c>
    </row>
    <row r="94" spans="1:15" ht="12.75" x14ac:dyDescent="0.2">
      <c r="A94" s="296">
        <v>2</v>
      </c>
      <c r="B94" s="297">
        <v>2</v>
      </c>
      <c r="C94" s="297">
        <v>4</v>
      </c>
      <c r="D94" s="297">
        <v>1</v>
      </c>
      <c r="E94" s="297" t="s">
        <v>556</v>
      </c>
      <c r="F94" s="298" t="s">
        <v>621</v>
      </c>
      <c r="G94" s="18">
        <v>0</v>
      </c>
      <c r="H94" s="18">
        <v>0</v>
      </c>
      <c r="I94" s="18">
        <v>0</v>
      </c>
      <c r="J94" s="18">
        <v>0</v>
      </c>
      <c r="K94" s="18">
        <v>0</v>
      </c>
      <c r="L94" s="18">
        <v>0</v>
      </c>
      <c r="M94" s="18">
        <v>0</v>
      </c>
      <c r="N94" s="314">
        <f>SUBTOTAL(9,G94:M94)</f>
        <v>0</v>
      </c>
      <c r="O94" s="317">
        <f>IFERROR(N94/$N$18*100,"0.00")</f>
        <v>0</v>
      </c>
    </row>
    <row r="95" spans="1:15" ht="12.75" x14ac:dyDescent="0.2">
      <c r="A95" s="293">
        <v>2</v>
      </c>
      <c r="B95" s="294">
        <v>2</v>
      </c>
      <c r="C95" s="294">
        <v>4</v>
      </c>
      <c r="D95" s="294">
        <v>2</v>
      </c>
      <c r="E95" s="294"/>
      <c r="F95" s="302" t="s">
        <v>622</v>
      </c>
      <c r="G95" s="20">
        <f>G96</f>
        <v>0</v>
      </c>
      <c r="H95" s="19">
        <f t="shared" ref="H95:O95" si="46">H96</f>
        <v>0</v>
      </c>
      <c r="I95" s="19">
        <f t="shared" si="46"/>
        <v>0</v>
      </c>
      <c r="J95" s="19">
        <f t="shared" si="46"/>
        <v>0</v>
      </c>
      <c r="K95" s="19">
        <f t="shared" si="46"/>
        <v>0</v>
      </c>
      <c r="L95" s="19">
        <f t="shared" si="46"/>
        <v>0</v>
      </c>
      <c r="M95" s="19">
        <f t="shared" si="46"/>
        <v>0</v>
      </c>
      <c r="N95" s="19">
        <f>N96</f>
        <v>0</v>
      </c>
      <c r="O95" s="42">
        <f t="shared" si="46"/>
        <v>0</v>
      </c>
    </row>
    <row r="96" spans="1:15" ht="12.75" x14ac:dyDescent="0.2">
      <c r="A96" s="303">
        <v>2</v>
      </c>
      <c r="B96" s="297">
        <v>2</v>
      </c>
      <c r="C96" s="297">
        <v>4</v>
      </c>
      <c r="D96" s="297">
        <v>2</v>
      </c>
      <c r="E96" s="297" t="s">
        <v>556</v>
      </c>
      <c r="F96" s="304" t="s">
        <v>622</v>
      </c>
      <c r="G96" s="18">
        <v>0</v>
      </c>
      <c r="H96" s="18">
        <v>0</v>
      </c>
      <c r="I96" s="18">
        <v>0</v>
      </c>
      <c r="J96" s="18">
        <v>0</v>
      </c>
      <c r="K96" s="18">
        <v>0</v>
      </c>
      <c r="L96" s="18">
        <v>0</v>
      </c>
      <c r="M96" s="18">
        <v>0</v>
      </c>
      <c r="N96" s="314">
        <f>SUBTOTAL(9,G96:M96)</f>
        <v>0</v>
      </c>
      <c r="O96" s="317">
        <f>IFERROR(N96/$N$18*100,"0.00")</f>
        <v>0</v>
      </c>
    </row>
    <row r="97" spans="1:15" ht="12.75" x14ac:dyDescent="0.2">
      <c r="A97" s="293">
        <v>2</v>
      </c>
      <c r="B97" s="294">
        <v>2</v>
      </c>
      <c r="C97" s="294">
        <v>4</v>
      </c>
      <c r="D97" s="294">
        <v>4</v>
      </c>
      <c r="E97" s="294"/>
      <c r="F97" s="302" t="s">
        <v>623</v>
      </c>
      <c r="G97" s="20">
        <f>G98</f>
        <v>0</v>
      </c>
      <c r="H97" s="19">
        <f t="shared" ref="H97:O97" si="47">H98</f>
        <v>0</v>
      </c>
      <c r="I97" s="19">
        <f t="shared" si="47"/>
        <v>0</v>
      </c>
      <c r="J97" s="19">
        <f t="shared" si="47"/>
        <v>0</v>
      </c>
      <c r="K97" s="19">
        <f t="shared" si="47"/>
        <v>0</v>
      </c>
      <c r="L97" s="19">
        <f t="shared" si="47"/>
        <v>0</v>
      </c>
      <c r="M97" s="19">
        <f t="shared" si="47"/>
        <v>0</v>
      </c>
      <c r="N97" s="19">
        <f t="shared" si="47"/>
        <v>0</v>
      </c>
      <c r="O97" s="42">
        <f t="shared" si="47"/>
        <v>0</v>
      </c>
    </row>
    <row r="98" spans="1:15" ht="12.75" x14ac:dyDescent="0.2">
      <c r="A98" s="303">
        <v>2</v>
      </c>
      <c r="B98" s="297">
        <v>2</v>
      </c>
      <c r="C98" s="297">
        <v>4</v>
      </c>
      <c r="D98" s="297">
        <v>4</v>
      </c>
      <c r="E98" s="297" t="s">
        <v>556</v>
      </c>
      <c r="F98" s="304" t="s">
        <v>623</v>
      </c>
      <c r="G98" s="18">
        <v>0</v>
      </c>
      <c r="H98" s="18">
        <v>0</v>
      </c>
      <c r="I98" s="18">
        <v>0</v>
      </c>
      <c r="J98" s="18">
        <v>0</v>
      </c>
      <c r="K98" s="18">
        <v>0</v>
      </c>
      <c r="L98" s="18">
        <v>0</v>
      </c>
      <c r="M98" s="18">
        <v>0</v>
      </c>
      <c r="N98" s="314">
        <f>SUBTOTAL(9,G98:M98)</f>
        <v>0</v>
      </c>
      <c r="O98" s="317">
        <f>IFERROR(N98/$N$18*100,"0.00")</f>
        <v>0</v>
      </c>
    </row>
    <row r="99" spans="1:15" ht="12.75" x14ac:dyDescent="0.2">
      <c r="A99" s="290">
        <v>2</v>
      </c>
      <c r="B99" s="291">
        <v>2</v>
      </c>
      <c r="C99" s="291">
        <v>5</v>
      </c>
      <c r="D99" s="291"/>
      <c r="E99" s="291"/>
      <c r="F99" s="292" t="s">
        <v>624</v>
      </c>
      <c r="G99" s="22">
        <f>+G100+G102+G104+G110+G112+G114</f>
        <v>551999.99215625098</v>
      </c>
      <c r="H99" s="22">
        <f t="shared" ref="H99:M99" si="48">+H100+H102+H104+H110+H112+H114</f>
        <v>56999.999694262457</v>
      </c>
      <c r="I99" s="22">
        <f t="shared" si="48"/>
        <v>3173266.0047863699</v>
      </c>
      <c r="J99" s="22">
        <f t="shared" si="48"/>
        <v>439182.00570358662</v>
      </c>
      <c r="K99" s="22">
        <f t="shared" si="48"/>
        <v>670999.99908278696</v>
      </c>
      <c r="L99" s="22">
        <f t="shared" si="48"/>
        <v>0</v>
      </c>
      <c r="M99" s="22">
        <f t="shared" si="48"/>
        <v>1854999.99857673</v>
      </c>
      <c r="N99" s="22">
        <f>+N100+N102+N104+N110+N112+N114</f>
        <v>6747447.999999987</v>
      </c>
      <c r="O99" s="22">
        <f>+O100+O102+O104+O110+O112+O114</f>
        <v>0.48734540426231332</v>
      </c>
    </row>
    <row r="100" spans="1:15" ht="12.75" x14ac:dyDescent="0.2">
      <c r="A100" s="293">
        <v>2</v>
      </c>
      <c r="B100" s="294">
        <v>2</v>
      </c>
      <c r="C100" s="294">
        <v>5</v>
      </c>
      <c r="D100" s="294">
        <v>1</v>
      </c>
      <c r="E100" s="294"/>
      <c r="F100" s="302" t="s">
        <v>625</v>
      </c>
      <c r="G100" s="20">
        <f>G101</f>
        <v>0</v>
      </c>
      <c r="H100" s="20">
        <f t="shared" ref="H100:O100" si="49">H101</f>
        <v>0</v>
      </c>
      <c r="I100" s="20">
        <f t="shared" si="49"/>
        <v>0</v>
      </c>
      <c r="J100" s="20">
        <f t="shared" si="49"/>
        <v>0</v>
      </c>
      <c r="K100" s="20">
        <f t="shared" si="49"/>
        <v>0</v>
      </c>
      <c r="L100" s="20">
        <f t="shared" si="49"/>
        <v>0</v>
      </c>
      <c r="M100" s="20">
        <f t="shared" si="49"/>
        <v>0</v>
      </c>
      <c r="N100" s="20">
        <f t="shared" si="49"/>
        <v>0</v>
      </c>
      <c r="O100" s="43">
        <f t="shared" si="49"/>
        <v>0</v>
      </c>
    </row>
    <row r="101" spans="1:15" ht="12.75" x14ac:dyDescent="0.2">
      <c r="A101" s="303">
        <v>2</v>
      </c>
      <c r="B101" s="297">
        <v>2</v>
      </c>
      <c r="C101" s="297">
        <v>5</v>
      </c>
      <c r="D101" s="297">
        <v>1</v>
      </c>
      <c r="E101" s="297" t="s">
        <v>556</v>
      </c>
      <c r="F101" s="304" t="s">
        <v>625</v>
      </c>
      <c r="G101" s="18">
        <v>0</v>
      </c>
      <c r="H101" s="18">
        <v>0</v>
      </c>
      <c r="I101" s="18">
        <v>0</v>
      </c>
      <c r="J101" s="18">
        <v>0</v>
      </c>
      <c r="K101" s="18">
        <v>0</v>
      </c>
      <c r="L101" s="18">
        <v>0</v>
      </c>
      <c r="M101" s="18">
        <v>0</v>
      </c>
      <c r="N101" s="314">
        <f>SUBTOTAL(9,G101:M101)</f>
        <v>0</v>
      </c>
      <c r="O101" s="317">
        <f>IFERROR(N101/$N$18*100,"0.00")</f>
        <v>0</v>
      </c>
    </row>
    <row r="102" spans="1:15" ht="12.75" x14ac:dyDescent="0.2">
      <c r="A102" s="305">
        <v>2</v>
      </c>
      <c r="B102" s="294">
        <v>2</v>
      </c>
      <c r="C102" s="294">
        <v>5</v>
      </c>
      <c r="D102" s="294">
        <v>2</v>
      </c>
      <c r="E102" s="294"/>
      <c r="F102" s="306" t="s">
        <v>626</v>
      </c>
      <c r="G102" s="20">
        <f>G103</f>
        <v>0</v>
      </c>
      <c r="H102" s="19">
        <f t="shared" ref="H102:O102" si="50">H103</f>
        <v>0</v>
      </c>
      <c r="I102" s="19">
        <f t="shared" si="50"/>
        <v>0</v>
      </c>
      <c r="J102" s="19">
        <f t="shared" si="50"/>
        <v>0</v>
      </c>
      <c r="K102" s="19">
        <f t="shared" si="50"/>
        <v>0</v>
      </c>
      <c r="L102" s="19">
        <f t="shared" si="50"/>
        <v>0</v>
      </c>
      <c r="M102" s="19">
        <f t="shared" si="50"/>
        <v>0</v>
      </c>
      <c r="N102" s="19">
        <f t="shared" si="50"/>
        <v>0</v>
      </c>
      <c r="O102" s="42">
        <f t="shared" si="50"/>
        <v>0</v>
      </c>
    </row>
    <row r="103" spans="1:15" ht="12.75" x14ac:dyDescent="0.2">
      <c r="A103" s="303">
        <v>2</v>
      </c>
      <c r="B103" s="297">
        <v>2</v>
      </c>
      <c r="C103" s="297">
        <v>5</v>
      </c>
      <c r="D103" s="297">
        <v>2</v>
      </c>
      <c r="E103" s="297" t="s">
        <v>556</v>
      </c>
      <c r="F103" s="304" t="s">
        <v>626</v>
      </c>
      <c r="G103" s="18">
        <v>0</v>
      </c>
      <c r="H103" s="18">
        <v>0</v>
      </c>
      <c r="I103" s="18">
        <v>0</v>
      </c>
      <c r="J103" s="18">
        <v>0</v>
      </c>
      <c r="K103" s="18">
        <v>0</v>
      </c>
      <c r="L103" s="18">
        <v>0</v>
      </c>
      <c r="M103" s="18">
        <v>0</v>
      </c>
      <c r="N103" s="314">
        <f>SUBTOTAL(9,G103:M103)</f>
        <v>0</v>
      </c>
      <c r="O103" s="317">
        <f>IFERROR(N103/$N$18*100,"0.00")</f>
        <v>0</v>
      </c>
    </row>
    <row r="104" spans="1:15" ht="12.75" x14ac:dyDescent="0.2">
      <c r="A104" s="305">
        <v>2</v>
      </c>
      <c r="B104" s="294">
        <v>2</v>
      </c>
      <c r="C104" s="294">
        <v>5</v>
      </c>
      <c r="D104" s="294">
        <v>3</v>
      </c>
      <c r="E104" s="294"/>
      <c r="F104" s="306" t="s">
        <v>627</v>
      </c>
      <c r="G104" s="20">
        <f>SUM(G105:G109)</f>
        <v>0</v>
      </c>
      <c r="H104" s="20">
        <f t="shared" ref="H104:M104" si="51">SUM(H105:H109)</f>
        <v>0</v>
      </c>
      <c r="I104" s="20">
        <f t="shared" si="51"/>
        <v>755266</v>
      </c>
      <c r="J104" s="20">
        <f t="shared" si="51"/>
        <v>192182</v>
      </c>
      <c r="K104" s="20">
        <f t="shared" si="51"/>
        <v>0</v>
      </c>
      <c r="L104" s="20">
        <f t="shared" si="51"/>
        <v>0</v>
      </c>
      <c r="M104" s="20">
        <f t="shared" si="51"/>
        <v>0</v>
      </c>
      <c r="N104" s="20">
        <f>SUM(N105:N109)</f>
        <v>947448</v>
      </c>
      <c r="O104" s="43">
        <f t="shared" ref="O104" si="52">SUM(O105:O109)</f>
        <v>6.8430972506571541E-2</v>
      </c>
    </row>
    <row r="105" spans="1:15" ht="12.75" x14ac:dyDescent="0.2">
      <c r="A105" s="303">
        <v>2</v>
      </c>
      <c r="B105" s="297">
        <v>2</v>
      </c>
      <c r="C105" s="297">
        <v>5</v>
      </c>
      <c r="D105" s="297">
        <v>3</v>
      </c>
      <c r="E105" s="297" t="s">
        <v>556</v>
      </c>
      <c r="F105" s="304" t="s">
        <v>628</v>
      </c>
      <c r="G105" s="18">
        <v>0</v>
      </c>
      <c r="H105" s="18">
        <v>0</v>
      </c>
      <c r="I105" s="18">
        <v>89144</v>
      </c>
      <c r="J105" s="18">
        <v>0</v>
      </c>
      <c r="K105" s="18">
        <v>0</v>
      </c>
      <c r="L105" s="18">
        <v>0</v>
      </c>
      <c r="M105" s="18">
        <v>0</v>
      </c>
      <c r="N105" s="314">
        <f>SUBTOTAL(9,G105:M105)</f>
        <v>89144</v>
      </c>
      <c r="O105" s="317">
        <f>IFERROR(N105/$N$18*100,"0.00")</f>
        <v>6.4385703628334363E-3</v>
      </c>
    </row>
    <row r="106" spans="1:15" ht="12.75" x14ac:dyDescent="0.2">
      <c r="A106" s="303">
        <v>2</v>
      </c>
      <c r="B106" s="297">
        <v>2</v>
      </c>
      <c r="C106" s="297">
        <v>5</v>
      </c>
      <c r="D106" s="297">
        <v>3</v>
      </c>
      <c r="E106" s="297" t="s">
        <v>558</v>
      </c>
      <c r="F106" s="304" t="s">
        <v>629</v>
      </c>
      <c r="G106" s="18">
        <v>0</v>
      </c>
      <c r="H106" s="18">
        <v>0</v>
      </c>
      <c r="I106" s="18">
        <v>0</v>
      </c>
      <c r="J106" s="18">
        <v>0</v>
      </c>
      <c r="K106" s="18">
        <v>0</v>
      </c>
      <c r="L106" s="18">
        <v>0</v>
      </c>
      <c r="M106" s="18">
        <v>0</v>
      </c>
      <c r="N106" s="314">
        <f t="shared" ref="N106:N111" si="53">SUBTOTAL(9,G106:M106)</f>
        <v>0</v>
      </c>
      <c r="O106" s="317">
        <f t="shared" ref="O106:O111" si="54">IFERROR(N106/$N$18*100,"0.00")</f>
        <v>0</v>
      </c>
    </row>
    <row r="107" spans="1:15" ht="12.75" x14ac:dyDescent="0.2">
      <c r="A107" s="303">
        <v>2</v>
      </c>
      <c r="B107" s="297">
        <v>2</v>
      </c>
      <c r="C107" s="297">
        <v>5</v>
      </c>
      <c r="D107" s="297">
        <v>3</v>
      </c>
      <c r="E107" s="297" t="s">
        <v>565</v>
      </c>
      <c r="F107" s="304" t="s">
        <v>630</v>
      </c>
      <c r="G107" s="18">
        <v>0</v>
      </c>
      <c r="H107" s="18">
        <v>0</v>
      </c>
      <c r="I107" s="18">
        <v>0</v>
      </c>
      <c r="J107" s="18">
        <v>0</v>
      </c>
      <c r="K107" s="18">
        <v>0</v>
      </c>
      <c r="L107" s="18">
        <v>0</v>
      </c>
      <c r="M107" s="18">
        <v>0</v>
      </c>
      <c r="N107" s="314">
        <f t="shared" si="53"/>
        <v>0</v>
      </c>
      <c r="O107" s="317">
        <f t="shared" si="54"/>
        <v>0</v>
      </c>
    </row>
    <row r="108" spans="1:15" ht="12.75" x14ac:dyDescent="0.2">
      <c r="A108" s="303">
        <v>2</v>
      </c>
      <c r="B108" s="297">
        <v>2</v>
      </c>
      <c r="C108" s="297">
        <v>5</v>
      </c>
      <c r="D108" s="297">
        <v>3</v>
      </c>
      <c r="E108" s="297" t="s">
        <v>580</v>
      </c>
      <c r="F108" s="304" t="s">
        <v>631</v>
      </c>
      <c r="G108" s="18">
        <v>0</v>
      </c>
      <c r="H108" s="18">
        <v>0</v>
      </c>
      <c r="I108" s="18">
        <v>0</v>
      </c>
      <c r="J108" s="18">
        <v>0</v>
      </c>
      <c r="K108" s="18">
        <v>0</v>
      </c>
      <c r="L108" s="18">
        <v>0</v>
      </c>
      <c r="M108" s="18">
        <v>0</v>
      </c>
      <c r="N108" s="314">
        <f t="shared" si="53"/>
        <v>0</v>
      </c>
      <c r="O108" s="317">
        <f t="shared" si="54"/>
        <v>0</v>
      </c>
    </row>
    <row r="109" spans="1:15" ht="12.75" x14ac:dyDescent="0.2">
      <c r="A109" s="303">
        <v>2</v>
      </c>
      <c r="B109" s="297">
        <v>2</v>
      </c>
      <c r="C109" s="297">
        <v>5</v>
      </c>
      <c r="D109" s="297">
        <v>3</v>
      </c>
      <c r="E109" s="297" t="s">
        <v>560</v>
      </c>
      <c r="F109" s="304" t="s">
        <v>632</v>
      </c>
      <c r="G109" s="18">
        <v>0</v>
      </c>
      <c r="H109" s="18">
        <v>0</v>
      </c>
      <c r="I109" s="18">
        <v>666122</v>
      </c>
      <c r="J109" s="18">
        <v>192182</v>
      </c>
      <c r="K109" s="18">
        <v>0</v>
      </c>
      <c r="L109" s="18">
        <v>0</v>
      </c>
      <c r="M109" s="18">
        <v>0</v>
      </c>
      <c r="N109" s="314">
        <f t="shared" si="53"/>
        <v>858304</v>
      </c>
      <c r="O109" s="317">
        <f t="shared" si="54"/>
        <v>6.1992402143738107E-2</v>
      </c>
    </row>
    <row r="110" spans="1:15" ht="12.75" x14ac:dyDescent="0.2">
      <c r="A110" s="293">
        <v>2</v>
      </c>
      <c r="B110" s="294">
        <v>2</v>
      </c>
      <c r="C110" s="294">
        <v>5</v>
      </c>
      <c r="D110" s="294">
        <v>4</v>
      </c>
      <c r="E110" s="294"/>
      <c r="F110" s="302" t="s">
        <v>633</v>
      </c>
      <c r="G110" s="19">
        <f>+G111</f>
        <v>0</v>
      </c>
      <c r="H110" s="19">
        <f t="shared" ref="H110:O110" si="55">+H111</f>
        <v>0</v>
      </c>
      <c r="I110" s="19">
        <f t="shared" si="55"/>
        <v>0</v>
      </c>
      <c r="J110" s="19">
        <f t="shared" si="55"/>
        <v>0</v>
      </c>
      <c r="K110" s="19">
        <f t="shared" si="55"/>
        <v>0</v>
      </c>
      <c r="L110" s="19">
        <f t="shared" si="55"/>
        <v>0</v>
      </c>
      <c r="M110" s="19">
        <f t="shared" si="55"/>
        <v>0</v>
      </c>
      <c r="N110" s="19">
        <f t="shared" si="55"/>
        <v>0</v>
      </c>
      <c r="O110" s="43">
        <f t="shared" si="55"/>
        <v>0</v>
      </c>
    </row>
    <row r="111" spans="1:15" ht="12.75" x14ac:dyDescent="0.2">
      <c r="A111" s="303">
        <v>2</v>
      </c>
      <c r="B111" s="297">
        <v>2</v>
      </c>
      <c r="C111" s="297">
        <v>5</v>
      </c>
      <c r="D111" s="297">
        <v>4</v>
      </c>
      <c r="E111" s="297" t="s">
        <v>556</v>
      </c>
      <c r="F111" s="304" t="s">
        <v>633</v>
      </c>
      <c r="G111" s="18">
        <v>0</v>
      </c>
      <c r="H111" s="18">
        <v>0</v>
      </c>
      <c r="I111" s="18">
        <v>0</v>
      </c>
      <c r="J111" s="18">
        <v>0</v>
      </c>
      <c r="K111" s="18">
        <v>0</v>
      </c>
      <c r="L111" s="18">
        <v>0</v>
      </c>
      <c r="M111" s="18">
        <v>0</v>
      </c>
      <c r="N111" s="314">
        <f t="shared" si="53"/>
        <v>0</v>
      </c>
      <c r="O111" s="317">
        <f t="shared" si="54"/>
        <v>0</v>
      </c>
    </row>
    <row r="112" spans="1:15" ht="12.75" x14ac:dyDescent="0.2">
      <c r="A112" s="305">
        <v>2</v>
      </c>
      <c r="B112" s="294">
        <v>2</v>
      </c>
      <c r="C112" s="294">
        <v>5</v>
      </c>
      <c r="D112" s="294">
        <v>8</v>
      </c>
      <c r="E112" s="294"/>
      <c r="F112" s="306" t="s">
        <v>634</v>
      </c>
      <c r="G112" s="20">
        <f>G113</f>
        <v>0</v>
      </c>
      <c r="H112" s="19">
        <f t="shared" ref="H112:O112" si="56">H113</f>
        <v>0</v>
      </c>
      <c r="I112" s="19">
        <f t="shared" si="56"/>
        <v>0</v>
      </c>
      <c r="J112" s="19">
        <f t="shared" si="56"/>
        <v>0</v>
      </c>
      <c r="K112" s="19">
        <f t="shared" si="56"/>
        <v>0</v>
      </c>
      <c r="L112" s="19">
        <f t="shared" si="56"/>
        <v>0</v>
      </c>
      <c r="M112" s="19">
        <f t="shared" si="56"/>
        <v>0</v>
      </c>
      <c r="N112" s="19">
        <f t="shared" si="56"/>
        <v>0</v>
      </c>
      <c r="O112" s="42">
        <f t="shared" si="56"/>
        <v>0</v>
      </c>
    </row>
    <row r="113" spans="1:15" ht="12.75" x14ac:dyDescent="0.2">
      <c r="A113" s="303">
        <v>2</v>
      </c>
      <c r="B113" s="297">
        <v>2</v>
      </c>
      <c r="C113" s="297">
        <v>5</v>
      </c>
      <c r="D113" s="297">
        <v>8</v>
      </c>
      <c r="E113" s="297" t="s">
        <v>556</v>
      </c>
      <c r="F113" s="304" t="s">
        <v>634</v>
      </c>
      <c r="G113" s="18">
        <v>0</v>
      </c>
      <c r="H113" s="18">
        <v>0</v>
      </c>
      <c r="I113" s="18">
        <v>0</v>
      </c>
      <c r="J113" s="18">
        <v>0</v>
      </c>
      <c r="K113" s="18">
        <v>0</v>
      </c>
      <c r="L113" s="18">
        <v>0</v>
      </c>
      <c r="M113" s="18">
        <v>0</v>
      </c>
      <c r="N113" s="314">
        <f>SUBTOTAL(9,G113:M113)</f>
        <v>0</v>
      </c>
      <c r="O113" s="317">
        <f>IFERROR(N113/$N$18*100,"0.00")</f>
        <v>0</v>
      </c>
    </row>
    <row r="114" spans="1:15" ht="12.75" x14ac:dyDescent="0.2">
      <c r="A114" s="305">
        <v>2</v>
      </c>
      <c r="B114" s="294">
        <v>2</v>
      </c>
      <c r="C114" s="294">
        <v>5</v>
      </c>
      <c r="D114" s="294">
        <v>9</v>
      </c>
      <c r="E114" s="294"/>
      <c r="F114" s="306" t="s">
        <v>635</v>
      </c>
      <c r="G114" s="19">
        <f>+G115</f>
        <v>551999.99215625098</v>
      </c>
      <c r="H114" s="19">
        <f t="shared" ref="H114:O114" si="57">H115</f>
        <v>56999.999694262457</v>
      </c>
      <c r="I114" s="19">
        <f t="shared" si="57"/>
        <v>2418000.0047863699</v>
      </c>
      <c r="J114" s="19">
        <f t="shared" si="57"/>
        <v>247000.00570358662</v>
      </c>
      <c r="K114" s="19">
        <f t="shared" si="57"/>
        <v>670999.99908278696</v>
      </c>
      <c r="L114" s="19">
        <f t="shared" si="57"/>
        <v>0</v>
      </c>
      <c r="M114" s="19">
        <f t="shared" si="57"/>
        <v>1854999.99857673</v>
      </c>
      <c r="N114" s="19">
        <f t="shared" si="57"/>
        <v>5799999.999999987</v>
      </c>
      <c r="O114" s="42">
        <f t="shared" si="57"/>
        <v>0.41891443175574178</v>
      </c>
    </row>
    <row r="115" spans="1:15" ht="12.75" x14ac:dyDescent="0.2">
      <c r="A115" s="303">
        <v>2</v>
      </c>
      <c r="B115" s="297">
        <v>2</v>
      </c>
      <c r="C115" s="297">
        <v>5</v>
      </c>
      <c r="D115" s="297">
        <v>8</v>
      </c>
      <c r="E115" s="297" t="s">
        <v>556</v>
      </c>
      <c r="F115" s="304" t="s">
        <v>636</v>
      </c>
      <c r="G115" s="18">
        <v>551999.99215625098</v>
      </c>
      <c r="H115" s="18">
        <v>56999.999694262457</v>
      </c>
      <c r="I115" s="18">
        <v>2418000.0047863699</v>
      </c>
      <c r="J115" s="18">
        <v>247000.00570358662</v>
      </c>
      <c r="K115" s="18">
        <v>670999.99908278696</v>
      </c>
      <c r="L115" s="18">
        <v>0</v>
      </c>
      <c r="M115" s="18">
        <v>1854999.99857673</v>
      </c>
      <c r="N115" s="314">
        <f>SUBTOTAL(9,G115:M115)</f>
        <v>5799999.999999987</v>
      </c>
      <c r="O115" s="317">
        <f>IFERROR(N115/$N$18*100,"0.00")</f>
        <v>0.41891443175574178</v>
      </c>
    </row>
    <row r="116" spans="1:15" ht="12.75" x14ac:dyDescent="0.2">
      <c r="A116" s="290">
        <v>2</v>
      </c>
      <c r="B116" s="291">
        <v>2</v>
      </c>
      <c r="C116" s="291">
        <v>6</v>
      </c>
      <c r="D116" s="291"/>
      <c r="E116" s="291"/>
      <c r="F116" s="292" t="s">
        <v>637</v>
      </c>
      <c r="G116" s="22">
        <f>+G117+G119+G121+G123</f>
        <v>2708694.9430229799</v>
      </c>
      <c r="H116" s="353">
        <f t="shared" ref="H116:N116" si="58">+H117+H119+H121+H123</f>
        <v>1354347.4715114897</v>
      </c>
      <c r="I116" s="353">
        <f t="shared" si="58"/>
        <v>7157604.4138569348</v>
      </c>
      <c r="J116" s="353">
        <f t="shared" si="58"/>
        <v>1128623.0861430641</v>
      </c>
      <c r="K116" s="353">
        <f t="shared" si="58"/>
        <v>0</v>
      </c>
      <c r="L116" s="353">
        <f t="shared" si="58"/>
        <v>0</v>
      </c>
      <c r="M116" s="353">
        <f t="shared" si="58"/>
        <v>3223185.0854655304</v>
      </c>
      <c r="N116" s="353">
        <f t="shared" si="58"/>
        <v>15572455</v>
      </c>
      <c r="O116" s="41">
        <f>+O117+O119+O121+O123</f>
        <v>1.1247458857529093</v>
      </c>
    </row>
    <row r="117" spans="1:15" ht="12.75" x14ac:dyDescent="0.2">
      <c r="A117" s="293">
        <v>2</v>
      </c>
      <c r="B117" s="294">
        <v>2</v>
      </c>
      <c r="C117" s="294">
        <v>6</v>
      </c>
      <c r="D117" s="294">
        <v>1</v>
      </c>
      <c r="E117" s="294"/>
      <c r="F117" s="302" t="s">
        <v>638</v>
      </c>
      <c r="G117" s="20">
        <f>G118</f>
        <v>2040000</v>
      </c>
      <c r="H117" s="19">
        <f t="shared" ref="H117:O117" si="59">H118</f>
        <v>1020000</v>
      </c>
      <c r="I117" s="19">
        <f t="shared" si="59"/>
        <v>4650000</v>
      </c>
      <c r="J117" s="19">
        <f t="shared" si="59"/>
        <v>850000</v>
      </c>
      <c r="K117" s="19">
        <f t="shared" si="59"/>
        <v>0</v>
      </c>
      <c r="L117" s="19">
        <f t="shared" si="59"/>
        <v>0</v>
      </c>
      <c r="M117" s="19">
        <f t="shared" si="59"/>
        <v>1440000</v>
      </c>
      <c r="N117" s="19">
        <f t="shared" si="59"/>
        <v>10000000</v>
      </c>
      <c r="O117" s="42">
        <f t="shared" si="59"/>
        <v>0.72226626164783225</v>
      </c>
    </row>
    <row r="118" spans="1:15" ht="12.75" x14ac:dyDescent="0.2">
      <c r="A118" s="303">
        <v>2</v>
      </c>
      <c r="B118" s="297">
        <v>2</v>
      </c>
      <c r="C118" s="297">
        <v>6</v>
      </c>
      <c r="D118" s="297">
        <v>1</v>
      </c>
      <c r="E118" s="297" t="s">
        <v>556</v>
      </c>
      <c r="F118" s="304" t="s">
        <v>638</v>
      </c>
      <c r="G118" s="18">
        <v>2040000</v>
      </c>
      <c r="H118" s="18">
        <v>1020000</v>
      </c>
      <c r="I118" s="18">
        <v>4650000</v>
      </c>
      <c r="J118" s="18">
        <v>850000</v>
      </c>
      <c r="K118" s="18">
        <v>0</v>
      </c>
      <c r="L118" s="18">
        <v>0</v>
      </c>
      <c r="M118" s="18">
        <v>1440000</v>
      </c>
      <c r="N118" s="314">
        <f>SUBTOTAL(9,G118:M118)</f>
        <v>10000000</v>
      </c>
      <c r="O118" s="317">
        <f>IFERROR(N118/$N$18*100,"0.00")</f>
        <v>0.72226626164783225</v>
      </c>
    </row>
    <row r="119" spans="1:15" ht="12.75" x14ac:dyDescent="0.2">
      <c r="A119" s="293">
        <v>2</v>
      </c>
      <c r="B119" s="294">
        <v>2</v>
      </c>
      <c r="C119" s="294">
        <v>6</v>
      </c>
      <c r="D119" s="294">
        <v>2</v>
      </c>
      <c r="E119" s="294"/>
      <c r="F119" s="302" t="s">
        <v>639</v>
      </c>
      <c r="G119" s="20">
        <f>G120</f>
        <v>163254.60931777328</v>
      </c>
      <c r="H119" s="19">
        <f t="shared" ref="H119:O119" si="60">H120</f>
        <v>81627.304658886642</v>
      </c>
      <c r="I119" s="19">
        <f t="shared" si="60"/>
        <v>612204.72670556651</v>
      </c>
      <c r="J119" s="19">
        <f t="shared" si="60"/>
        <v>68022.773294433238</v>
      </c>
      <c r="K119" s="19">
        <f t="shared" si="60"/>
        <v>0</v>
      </c>
      <c r="L119" s="19">
        <f t="shared" si="60"/>
        <v>0</v>
      </c>
      <c r="M119" s="19">
        <f t="shared" si="60"/>
        <v>435345.58602334006</v>
      </c>
      <c r="N119" s="19">
        <f t="shared" si="60"/>
        <v>1360454.9999999998</v>
      </c>
      <c r="O119" s="42">
        <f t="shared" si="60"/>
        <v>9.8261074699010131E-2</v>
      </c>
    </row>
    <row r="120" spans="1:15" ht="12.75" x14ac:dyDescent="0.2">
      <c r="A120" s="303">
        <v>2</v>
      </c>
      <c r="B120" s="297">
        <v>2</v>
      </c>
      <c r="C120" s="297">
        <v>6</v>
      </c>
      <c r="D120" s="297">
        <v>2</v>
      </c>
      <c r="E120" s="297" t="s">
        <v>556</v>
      </c>
      <c r="F120" s="304" t="s">
        <v>639</v>
      </c>
      <c r="G120" s="18">
        <v>163254.60931777328</v>
      </c>
      <c r="H120" s="18">
        <v>81627.304658886642</v>
      </c>
      <c r="I120" s="18">
        <v>612204.72670556651</v>
      </c>
      <c r="J120" s="18">
        <v>68022.773294433238</v>
      </c>
      <c r="K120" s="18">
        <v>0</v>
      </c>
      <c r="L120" s="18">
        <v>0</v>
      </c>
      <c r="M120" s="18">
        <v>435345.58602334006</v>
      </c>
      <c r="N120" s="314">
        <f>SUBTOTAL(9,G120:M120)</f>
        <v>1360454.9999999998</v>
      </c>
      <c r="O120" s="317">
        <f>IFERROR(N120/$N$18*100,"0.00")</f>
        <v>9.8261074699010131E-2</v>
      </c>
    </row>
    <row r="121" spans="1:15" ht="12.75" x14ac:dyDescent="0.2">
      <c r="A121" s="293">
        <v>2</v>
      </c>
      <c r="B121" s="294">
        <v>2</v>
      </c>
      <c r="C121" s="294">
        <v>6</v>
      </c>
      <c r="D121" s="294">
        <v>3</v>
      </c>
      <c r="E121" s="294"/>
      <c r="F121" s="302" t="s">
        <v>640</v>
      </c>
      <c r="G121" s="20">
        <f>G122</f>
        <v>505440.33370520623</v>
      </c>
      <c r="H121" s="19">
        <f t="shared" ref="H121:O121" si="61">H122</f>
        <v>252720.16685260303</v>
      </c>
      <c r="I121" s="19">
        <f t="shared" si="61"/>
        <v>1895399.6871513687</v>
      </c>
      <c r="J121" s="19">
        <f t="shared" si="61"/>
        <v>210600.31284863083</v>
      </c>
      <c r="K121" s="19">
        <f t="shared" si="61"/>
        <v>0</v>
      </c>
      <c r="L121" s="19">
        <f t="shared" si="61"/>
        <v>0</v>
      </c>
      <c r="M121" s="19">
        <f t="shared" si="61"/>
        <v>1347839.4994421904</v>
      </c>
      <c r="N121" s="19">
        <f t="shared" si="61"/>
        <v>4211999.9999999991</v>
      </c>
      <c r="O121" s="42">
        <f t="shared" si="61"/>
        <v>0.30421854940606691</v>
      </c>
    </row>
    <row r="122" spans="1:15" ht="12.75" x14ac:dyDescent="0.2">
      <c r="A122" s="303">
        <v>2</v>
      </c>
      <c r="B122" s="297">
        <v>2</v>
      </c>
      <c r="C122" s="297">
        <v>6</v>
      </c>
      <c r="D122" s="297">
        <v>3</v>
      </c>
      <c r="E122" s="297" t="s">
        <v>556</v>
      </c>
      <c r="F122" s="304" t="s">
        <v>640</v>
      </c>
      <c r="G122" s="18">
        <v>505440.33370520623</v>
      </c>
      <c r="H122" s="18">
        <v>252720.16685260303</v>
      </c>
      <c r="I122" s="18">
        <v>1895399.6871513687</v>
      </c>
      <c r="J122" s="18">
        <v>210600.31284863083</v>
      </c>
      <c r="K122" s="18">
        <v>0</v>
      </c>
      <c r="L122" s="18">
        <v>0</v>
      </c>
      <c r="M122" s="18">
        <v>1347839.4994421904</v>
      </c>
      <c r="N122" s="314">
        <f>SUBTOTAL(9,G122:M122)</f>
        <v>4211999.9999999991</v>
      </c>
      <c r="O122" s="317">
        <f>IFERROR(N122/$N$18*100,"0.00")</f>
        <v>0.30421854940606691</v>
      </c>
    </row>
    <row r="123" spans="1:15" ht="12.75" x14ac:dyDescent="0.2">
      <c r="A123" s="305">
        <v>2</v>
      </c>
      <c r="B123" s="294">
        <v>2</v>
      </c>
      <c r="C123" s="294">
        <v>6</v>
      </c>
      <c r="D123" s="294">
        <v>9</v>
      </c>
      <c r="E123" s="294"/>
      <c r="F123" s="306" t="s">
        <v>641</v>
      </c>
      <c r="G123" s="19">
        <f>+G124</f>
        <v>0</v>
      </c>
      <c r="H123" s="19">
        <f t="shared" ref="H123:O123" si="62">H124</f>
        <v>0</v>
      </c>
      <c r="I123" s="19">
        <f t="shared" si="62"/>
        <v>0</v>
      </c>
      <c r="J123" s="19">
        <f t="shared" si="62"/>
        <v>0</v>
      </c>
      <c r="K123" s="19">
        <f t="shared" si="62"/>
        <v>0</v>
      </c>
      <c r="L123" s="19">
        <f t="shared" si="62"/>
        <v>0</v>
      </c>
      <c r="M123" s="19">
        <f t="shared" si="62"/>
        <v>0</v>
      </c>
      <c r="N123" s="19">
        <f t="shared" si="62"/>
        <v>0</v>
      </c>
      <c r="O123" s="42">
        <f t="shared" si="62"/>
        <v>0</v>
      </c>
    </row>
    <row r="124" spans="1:15" ht="12.75" x14ac:dyDescent="0.2">
      <c r="A124" s="303">
        <v>2</v>
      </c>
      <c r="B124" s="297">
        <v>2</v>
      </c>
      <c r="C124" s="297">
        <v>6</v>
      </c>
      <c r="D124" s="297">
        <v>9</v>
      </c>
      <c r="E124" s="297" t="s">
        <v>556</v>
      </c>
      <c r="F124" s="304" t="s">
        <v>641</v>
      </c>
      <c r="G124" s="18">
        <v>0</v>
      </c>
      <c r="H124" s="18">
        <v>0</v>
      </c>
      <c r="I124" s="18">
        <v>0</v>
      </c>
      <c r="J124" s="18">
        <v>0</v>
      </c>
      <c r="K124" s="18">
        <v>0</v>
      </c>
      <c r="L124" s="18">
        <v>0</v>
      </c>
      <c r="M124" s="18">
        <v>0</v>
      </c>
      <c r="N124" s="314">
        <f>SUBTOTAL(9,G124:M124)</f>
        <v>0</v>
      </c>
      <c r="O124" s="317">
        <f>IFERROR(N124/$N$18*100,"0.00")</f>
        <v>0</v>
      </c>
    </row>
    <row r="125" spans="1:15" ht="12.75" x14ac:dyDescent="0.2">
      <c r="A125" s="290">
        <v>2</v>
      </c>
      <c r="B125" s="291">
        <v>2</v>
      </c>
      <c r="C125" s="291">
        <v>7</v>
      </c>
      <c r="D125" s="291"/>
      <c r="E125" s="291"/>
      <c r="F125" s="292" t="s">
        <v>642</v>
      </c>
      <c r="G125" s="22">
        <f>+G126+G131+G141</f>
        <v>338784.73579595878</v>
      </c>
      <c r="H125" s="22">
        <f t="shared" ref="H125:O125" si="63">+H126+H131+H141</f>
        <v>128039.8498859648</v>
      </c>
      <c r="I125" s="22">
        <f>+I126+I131+I141</f>
        <v>5971810.3873979431</v>
      </c>
      <c r="J125" s="22">
        <f>+J126+J131+J141</f>
        <v>1433372.0551909327</v>
      </c>
      <c r="K125" s="22">
        <f>+K126+K131+K141</f>
        <v>319861.62092857214</v>
      </c>
      <c r="L125" s="22">
        <f t="shared" si="63"/>
        <v>492461.68582074268</v>
      </c>
      <c r="M125" s="22">
        <f t="shared" si="63"/>
        <v>5600270.6649798863</v>
      </c>
      <c r="N125" s="22">
        <f t="shared" si="63"/>
        <v>14284601</v>
      </c>
      <c r="O125" s="22">
        <f t="shared" si="63"/>
        <v>1.0317285363400888</v>
      </c>
    </row>
    <row r="126" spans="1:15" ht="12.75" x14ac:dyDescent="0.2">
      <c r="A126" s="305">
        <v>2</v>
      </c>
      <c r="B126" s="294">
        <v>2</v>
      </c>
      <c r="C126" s="294">
        <v>7</v>
      </c>
      <c r="D126" s="294">
        <v>1</v>
      </c>
      <c r="E126" s="294"/>
      <c r="F126" s="306" t="s">
        <v>643</v>
      </c>
      <c r="G126" s="20">
        <f>SUM(G127:G130)</f>
        <v>73480.722604915602</v>
      </c>
      <c r="H126" s="20">
        <f t="shared" ref="H126:N126" si="64">SUM(H127:H130)</f>
        <v>27555.2660926266</v>
      </c>
      <c r="I126" s="20">
        <f t="shared" si="64"/>
        <v>1220442.1547901686</v>
      </c>
      <c r="J126" s="20">
        <f t="shared" si="64"/>
        <v>101035.9886975422</v>
      </c>
      <c r="K126" s="20">
        <f t="shared" si="64"/>
        <v>82665.811302457791</v>
      </c>
      <c r="L126" s="20">
        <f t="shared" si="64"/>
        <v>0</v>
      </c>
      <c r="M126" s="20">
        <f t="shared" si="64"/>
        <v>4413329.0565122887</v>
      </c>
      <c r="N126" s="20">
        <f t="shared" si="64"/>
        <v>5918509</v>
      </c>
      <c r="O126" s="43">
        <f>SUM(O127:O130)</f>
        <v>0.42747393699590502</v>
      </c>
    </row>
    <row r="127" spans="1:15" ht="12.75" x14ac:dyDescent="0.2">
      <c r="A127" s="296">
        <v>2</v>
      </c>
      <c r="B127" s="297">
        <v>2</v>
      </c>
      <c r="C127" s="297">
        <v>7</v>
      </c>
      <c r="D127" s="297">
        <v>1</v>
      </c>
      <c r="E127" s="297" t="s">
        <v>556</v>
      </c>
      <c r="F127" s="307" t="s">
        <v>644</v>
      </c>
      <c r="G127" s="18">
        <v>0</v>
      </c>
      <c r="H127" s="18">
        <v>0</v>
      </c>
      <c r="I127" s="18">
        <v>1000000</v>
      </c>
      <c r="J127" s="18">
        <v>0</v>
      </c>
      <c r="K127" s="18">
        <v>0</v>
      </c>
      <c r="L127" s="18">
        <v>0</v>
      </c>
      <c r="M127" s="18">
        <v>4000000</v>
      </c>
      <c r="N127" s="314">
        <f>SUBTOTAL(9,G127:M127)</f>
        <v>5000000</v>
      </c>
      <c r="O127" s="317">
        <f>IFERROR(N127/$N$18*100,"0.00")</f>
        <v>0.36113313082391613</v>
      </c>
    </row>
    <row r="128" spans="1:15" ht="12.75" x14ac:dyDescent="0.2">
      <c r="A128" s="296">
        <v>2</v>
      </c>
      <c r="B128" s="297">
        <v>2</v>
      </c>
      <c r="C128" s="297">
        <v>7</v>
      </c>
      <c r="D128" s="297">
        <v>1</v>
      </c>
      <c r="E128" s="297" t="s">
        <v>562</v>
      </c>
      <c r="F128" s="307" t="s">
        <v>645</v>
      </c>
      <c r="G128" s="18">
        <v>26240.000930216596</v>
      </c>
      <c r="H128" s="18">
        <v>9839.9986046751037</v>
      </c>
      <c r="I128" s="18">
        <v>78719.9981395668</v>
      </c>
      <c r="J128" s="18">
        <v>36079.9995348917</v>
      </c>
      <c r="K128" s="18">
        <v>29520.0004651083</v>
      </c>
      <c r="L128" s="18">
        <v>0</v>
      </c>
      <c r="M128" s="18">
        <v>147600.00232554149</v>
      </c>
      <c r="N128" s="314">
        <f t="shared" ref="N128:N130" si="65">SUBTOTAL(9,G128:M128)</f>
        <v>328000</v>
      </c>
      <c r="O128" s="317">
        <f t="shared" ref="O128:O142" si="66">IFERROR(N128/$N$18*100,"0.00")</f>
        <v>2.3690333382048897E-2</v>
      </c>
    </row>
    <row r="129" spans="1:15" ht="12.75" x14ac:dyDescent="0.2">
      <c r="A129" s="296">
        <v>2</v>
      </c>
      <c r="B129" s="297">
        <v>2</v>
      </c>
      <c r="C129" s="297">
        <v>7</v>
      </c>
      <c r="D129" s="297">
        <v>1</v>
      </c>
      <c r="E129" s="297" t="s">
        <v>589</v>
      </c>
      <c r="F129" s="307" t="s">
        <v>646</v>
      </c>
      <c r="G129" s="18">
        <v>47240.721674699009</v>
      </c>
      <c r="H129" s="18">
        <v>17715.267487951496</v>
      </c>
      <c r="I129" s="18">
        <v>141722.15665060197</v>
      </c>
      <c r="J129" s="18">
        <v>64955.989162650498</v>
      </c>
      <c r="K129" s="18">
        <v>53145.810837349483</v>
      </c>
      <c r="L129" s="18">
        <v>0</v>
      </c>
      <c r="M129" s="18">
        <v>265729.05418674753</v>
      </c>
      <c r="N129" s="314">
        <f t="shared" si="65"/>
        <v>590509</v>
      </c>
      <c r="O129" s="317">
        <f t="shared" si="66"/>
        <v>4.2650472789939976E-2</v>
      </c>
    </row>
    <row r="130" spans="1:15" ht="12.75" x14ac:dyDescent="0.2">
      <c r="A130" s="296">
        <v>2</v>
      </c>
      <c r="B130" s="297">
        <v>2</v>
      </c>
      <c r="C130" s="297">
        <v>7</v>
      </c>
      <c r="D130" s="297">
        <v>1</v>
      </c>
      <c r="E130" s="297" t="s">
        <v>647</v>
      </c>
      <c r="F130" s="307" t="s">
        <v>648</v>
      </c>
      <c r="G130" s="18">
        <v>0</v>
      </c>
      <c r="H130" s="18">
        <v>0</v>
      </c>
      <c r="I130" s="18">
        <v>0</v>
      </c>
      <c r="J130" s="18">
        <v>0</v>
      </c>
      <c r="K130" s="18">
        <v>0</v>
      </c>
      <c r="L130" s="18">
        <v>0</v>
      </c>
      <c r="M130" s="18">
        <v>0</v>
      </c>
      <c r="N130" s="314">
        <f t="shared" si="65"/>
        <v>0</v>
      </c>
      <c r="O130" s="317">
        <f t="shared" si="66"/>
        <v>0</v>
      </c>
    </row>
    <row r="131" spans="1:15" ht="12.75" x14ac:dyDescent="0.2">
      <c r="A131" s="293">
        <v>2</v>
      </c>
      <c r="B131" s="294">
        <v>2</v>
      </c>
      <c r="C131" s="294">
        <v>7</v>
      </c>
      <c r="D131" s="294">
        <v>2</v>
      </c>
      <c r="E131" s="294"/>
      <c r="F131" s="302" t="s">
        <v>649</v>
      </c>
      <c r="G131" s="20">
        <f>SUM(G132:G140)</f>
        <v>265304.01319104317</v>
      </c>
      <c r="H131" s="20">
        <f t="shared" ref="H131:O131" si="67">SUM(H132:H140)</f>
        <v>100484.5837933382</v>
      </c>
      <c r="I131" s="20">
        <f t="shared" si="67"/>
        <v>4751368.2326077744</v>
      </c>
      <c r="J131" s="20">
        <f t="shared" si="67"/>
        <v>1332336.0664933906</v>
      </c>
      <c r="K131" s="20">
        <f t="shared" si="67"/>
        <v>237195.80962611438</v>
      </c>
      <c r="L131" s="20">
        <f t="shared" si="67"/>
        <v>492461.68582074268</v>
      </c>
      <c r="M131" s="20">
        <f t="shared" si="67"/>
        <v>1186941.6084675975</v>
      </c>
      <c r="N131" s="20">
        <f>SUM(N132:N140)</f>
        <v>8366092</v>
      </c>
      <c r="O131" s="43">
        <f t="shared" si="67"/>
        <v>0.60425459934418368</v>
      </c>
    </row>
    <row r="132" spans="1:15" ht="12.75" x14ac:dyDescent="0.2">
      <c r="A132" s="296">
        <v>2</v>
      </c>
      <c r="B132" s="297">
        <v>2</v>
      </c>
      <c r="C132" s="297">
        <v>7</v>
      </c>
      <c r="D132" s="297">
        <v>2</v>
      </c>
      <c r="E132" s="297" t="s">
        <v>556</v>
      </c>
      <c r="F132" s="307" t="s">
        <v>650</v>
      </c>
      <c r="G132" s="18">
        <v>49000.400863023802</v>
      </c>
      <c r="H132" s="18">
        <v>20666.399244854201</v>
      </c>
      <c r="I132" s="18">
        <v>95131.200431511999</v>
      </c>
      <c r="J132" s="18">
        <v>23406.800107878</v>
      </c>
      <c r="K132" s="18">
        <v>70299.199892121993</v>
      </c>
      <c r="L132" s="18">
        <v>0</v>
      </c>
      <c r="M132" s="18">
        <v>41495.999460610001</v>
      </c>
      <c r="N132" s="315">
        <f>SUBTOTAL(9,G132:M132)</f>
        <v>300000</v>
      </c>
      <c r="O132" s="317">
        <f t="shared" si="66"/>
        <v>2.1667987849434966E-2</v>
      </c>
    </row>
    <row r="133" spans="1:15" ht="12.75" x14ac:dyDescent="0.2">
      <c r="A133" s="296">
        <v>2</v>
      </c>
      <c r="B133" s="297">
        <v>2</v>
      </c>
      <c r="C133" s="297">
        <v>7</v>
      </c>
      <c r="D133" s="297">
        <v>2</v>
      </c>
      <c r="E133" s="297" t="s">
        <v>558</v>
      </c>
      <c r="F133" s="307" t="s">
        <v>651</v>
      </c>
      <c r="G133" s="18">
        <v>87999.98995887347</v>
      </c>
      <c r="H133" s="18">
        <v>32000.007087854032</v>
      </c>
      <c r="I133" s="18">
        <v>95999.991730836991</v>
      </c>
      <c r="J133" s="18">
        <v>71999.986414946456</v>
      </c>
      <c r="K133" s="18">
        <v>40000.008859817521</v>
      </c>
      <c r="L133" s="18">
        <v>32000.007087854032</v>
      </c>
      <c r="M133" s="18">
        <v>440000.00885981752</v>
      </c>
      <c r="N133" s="315">
        <f t="shared" ref="N133:N142" si="68">SUBTOTAL(9,G133:M133)</f>
        <v>800000</v>
      </c>
      <c r="O133" s="317">
        <f t="shared" si="66"/>
        <v>5.7781300931826582E-2</v>
      </c>
    </row>
    <row r="134" spans="1:15" ht="12.75" x14ac:dyDescent="0.2">
      <c r="A134" s="296">
        <v>2</v>
      </c>
      <c r="B134" s="297">
        <v>2</v>
      </c>
      <c r="C134" s="297">
        <v>7</v>
      </c>
      <c r="D134" s="297">
        <v>2</v>
      </c>
      <c r="E134" s="297" t="s">
        <v>565</v>
      </c>
      <c r="F134" s="307" t="s">
        <v>652</v>
      </c>
      <c r="G134" s="18">
        <v>26019.620915135969</v>
      </c>
      <c r="H134" s="18">
        <v>9461.6787328886658</v>
      </c>
      <c r="I134" s="18">
        <v>28385.039718419706</v>
      </c>
      <c r="J134" s="18">
        <v>21288.77978881478</v>
      </c>
      <c r="K134" s="18">
        <v>11827.101055926116</v>
      </c>
      <c r="L134" s="18">
        <v>9461.6787328886658</v>
      </c>
      <c r="M134" s="18">
        <v>130098.10105592612</v>
      </c>
      <c r="N134" s="315">
        <f t="shared" si="68"/>
        <v>236542.00000000003</v>
      </c>
      <c r="O134" s="317">
        <f t="shared" si="66"/>
        <v>1.7084630606270156E-2</v>
      </c>
    </row>
    <row r="135" spans="1:15" ht="12.75" x14ac:dyDescent="0.2">
      <c r="A135" s="296">
        <v>2</v>
      </c>
      <c r="B135" s="297">
        <v>2</v>
      </c>
      <c r="C135" s="297">
        <v>7</v>
      </c>
      <c r="D135" s="297">
        <v>2</v>
      </c>
      <c r="E135" s="297" t="s">
        <v>580</v>
      </c>
      <c r="F135" s="307" t="s">
        <v>653</v>
      </c>
      <c r="G135" s="18">
        <v>0</v>
      </c>
      <c r="H135" s="18">
        <v>0</v>
      </c>
      <c r="I135" s="18">
        <v>4000000</v>
      </c>
      <c r="J135" s="18">
        <v>1000000</v>
      </c>
      <c r="K135" s="18">
        <v>0</v>
      </c>
      <c r="L135" s="18">
        <v>0</v>
      </c>
      <c r="M135" s="18">
        <v>0</v>
      </c>
      <c r="N135" s="315">
        <f t="shared" si="68"/>
        <v>5000000</v>
      </c>
      <c r="O135" s="317">
        <f t="shared" si="66"/>
        <v>0.36113313082391613</v>
      </c>
    </row>
    <row r="136" spans="1:15" ht="12.75" x14ac:dyDescent="0.2">
      <c r="A136" s="296">
        <v>2</v>
      </c>
      <c r="B136" s="297">
        <v>2</v>
      </c>
      <c r="C136" s="297">
        <v>7</v>
      </c>
      <c r="D136" s="297">
        <v>2</v>
      </c>
      <c r="E136" s="297" t="s">
        <v>560</v>
      </c>
      <c r="F136" s="307" t="s">
        <v>654</v>
      </c>
      <c r="G136" s="18">
        <v>0</v>
      </c>
      <c r="H136" s="18">
        <v>0</v>
      </c>
      <c r="I136" s="18">
        <v>0</v>
      </c>
      <c r="J136" s="18">
        <v>0</v>
      </c>
      <c r="K136" s="18">
        <v>0</v>
      </c>
      <c r="L136" s="18">
        <v>251000</v>
      </c>
      <c r="M136" s="18">
        <v>0</v>
      </c>
      <c r="N136" s="315">
        <f t="shared" si="68"/>
        <v>251000</v>
      </c>
      <c r="O136" s="317">
        <f t="shared" si="66"/>
        <v>1.8128883167360589E-2</v>
      </c>
    </row>
    <row r="137" spans="1:15" ht="12.75" x14ac:dyDescent="0.2">
      <c r="A137" s="296">
        <v>2</v>
      </c>
      <c r="B137" s="297">
        <v>2</v>
      </c>
      <c r="C137" s="297">
        <v>7</v>
      </c>
      <c r="D137" s="297">
        <v>2</v>
      </c>
      <c r="E137" s="297" t="s">
        <v>562</v>
      </c>
      <c r="F137" s="308" t="s">
        <v>655</v>
      </c>
      <c r="G137" s="18">
        <v>102284.00145400994</v>
      </c>
      <c r="H137" s="18">
        <v>38356.498727741302</v>
      </c>
      <c r="I137" s="18">
        <v>306852.00072700501</v>
      </c>
      <c r="J137" s="18">
        <v>140640.50018175127</v>
      </c>
      <c r="K137" s="18">
        <v>115069.49981824876</v>
      </c>
      <c r="L137" s="18">
        <v>0</v>
      </c>
      <c r="M137" s="18">
        <v>575347.49909124372</v>
      </c>
      <c r="N137" s="315">
        <f t="shared" si="68"/>
        <v>1278550</v>
      </c>
      <c r="O137" s="317">
        <f t="shared" si="66"/>
        <v>9.2345352882983595E-2</v>
      </c>
    </row>
    <row r="138" spans="1:15" ht="12.75" x14ac:dyDescent="0.2">
      <c r="A138" s="296">
        <v>2</v>
      </c>
      <c r="B138" s="297">
        <v>2</v>
      </c>
      <c r="C138" s="297">
        <v>7</v>
      </c>
      <c r="D138" s="297">
        <v>2</v>
      </c>
      <c r="E138" s="297" t="s">
        <v>589</v>
      </c>
      <c r="F138" s="308" t="s">
        <v>656</v>
      </c>
      <c r="G138" s="18">
        <v>0</v>
      </c>
      <c r="H138" s="18">
        <v>0</v>
      </c>
      <c r="I138" s="18">
        <v>0</v>
      </c>
      <c r="J138" s="18">
        <v>0</v>
      </c>
      <c r="K138" s="18">
        <v>0</v>
      </c>
      <c r="L138" s="18">
        <v>200000</v>
      </c>
      <c r="M138" s="18">
        <v>0</v>
      </c>
      <c r="N138" s="315">
        <f t="shared" si="68"/>
        <v>200000</v>
      </c>
      <c r="O138" s="317">
        <f t="shared" si="66"/>
        <v>1.4445325232956645E-2</v>
      </c>
    </row>
    <row r="139" spans="1:15" ht="12.75" x14ac:dyDescent="0.2">
      <c r="A139" s="296">
        <v>2</v>
      </c>
      <c r="B139" s="297">
        <v>2</v>
      </c>
      <c r="C139" s="297">
        <v>7</v>
      </c>
      <c r="D139" s="297">
        <v>2</v>
      </c>
      <c r="E139" s="297" t="s">
        <v>569</v>
      </c>
      <c r="F139" s="308" t="s">
        <v>657</v>
      </c>
      <c r="G139" s="18">
        <v>0</v>
      </c>
      <c r="H139" s="18">
        <v>0</v>
      </c>
      <c r="I139" s="18">
        <v>225000</v>
      </c>
      <c r="J139" s="18">
        <v>75000</v>
      </c>
      <c r="K139" s="18">
        <v>0</v>
      </c>
      <c r="L139" s="18">
        <v>0</v>
      </c>
      <c r="M139" s="18">
        <v>0</v>
      </c>
      <c r="N139" s="315">
        <f t="shared" si="68"/>
        <v>300000</v>
      </c>
      <c r="O139" s="317">
        <f t="shared" si="66"/>
        <v>2.1667987849434966E-2</v>
      </c>
    </row>
    <row r="140" spans="1:15" ht="12.75" x14ac:dyDescent="0.2">
      <c r="A140" s="296">
        <v>2</v>
      </c>
      <c r="B140" s="297">
        <v>2</v>
      </c>
      <c r="C140" s="297">
        <v>7</v>
      </c>
      <c r="D140" s="297">
        <v>2</v>
      </c>
      <c r="E140" s="297" t="s">
        <v>647</v>
      </c>
      <c r="F140" s="308" t="s">
        <v>658</v>
      </c>
      <c r="G140" s="18">
        <v>0</v>
      </c>
      <c r="H140" s="18">
        <v>0</v>
      </c>
      <c r="I140" s="18">
        <v>0</v>
      </c>
      <c r="J140" s="18">
        <v>0</v>
      </c>
      <c r="K140" s="18">
        <v>0</v>
      </c>
      <c r="L140" s="18">
        <v>0</v>
      </c>
      <c r="M140" s="18">
        <v>0</v>
      </c>
      <c r="N140" s="315">
        <f t="shared" si="68"/>
        <v>0</v>
      </c>
      <c r="O140" s="317">
        <f t="shared" si="66"/>
        <v>0</v>
      </c>
    </row>
    <row r="141" spans="1:15" ht="12.75" x14ac:dyDescent="0.2">
      <c r="A141" s="293">
        <v>2</v>
      </c>
      <c r="B141" s="294">
        <v>2</v>
      </c>
      <c r="C141" s="294">
        <v>7</v>
      </c>
      <c r="D141" s="294">
        <v>3</v>
      </c>
      <c r="E141" s="294"/>
      <c r="F141" s="302" t="s">
        <v>659</v>
      </c>
      <c r="G141" s="20">
        <f>G142</f>
        <v>0</v>
      </c>
      <c r="H141" s="20">
        <f t="shared" ref="H141:O141" si="69">H142</f>
        <v>0</v>
      </c>
      <c r="I141" s="20">
        <f t="shared" si="69"/>
        <v>0</v>
      </c>
      <c r="J141" s="20">
        <f t="shared" si="69"/>
        <v>0</v>
      </c>
      <c r="K141" s="20">
        <f t="shared" si="69"/>
        <v>0</v>
      </c>
      <c r="L141" s="20">
        <f t="shared" si="69"/>
        <v>0</v>
      </c>
      <c r="M141" s="20">
        <f t="shared" si="69"/>
        <v>0</v>
      </c>
      <c r="N141" s="20">
        <f t="shared" si="69"/>
        <v>0</v>
      </c>
      <c r="O141" s="43">
        <f t="shared" si="69"/>
        <v>0</v>
      </c>
    </row>
    <row r="142" spans="1:15" ht="12.75" x14ac:dyDescent="0.2">
      <c r="A142" s="296">
        <v>2</v>
      </c>
      <c r="B142" s="297">
        <v>2</v>
      </c>
      <c r="C142" s="297">
        <v>7</v>
      </c>
      <c r="D142" s="297">
        <v>3</v>
      </c>
      <c r="E142" s="297" t="s">
        <v>556</v>
      </c>
      <c r="F142" s="298" t="s">
        <v>659</v>
      </c>
      <c r="G142" s="18">
        <v>0</v>
      </c>
      <c r="H142" s="18">
        <v>0</v>
      </c>
      <c r="I142" s="18">
        <v>0</v>
      </c>
      <c r="J142" s="18">
        <v>0</v>
      </c>
      <c r="K142" s="18">
        <v>0</v>
      </c>
      <c r="L142" s="18">
        <v>0</v>
      </c>
      <c r="M142" s="18">
        <v>0</v>
      </c>
      <c r="N142" s="315">
        <f t="shared" si="68"/>
        <v>0</v>
      </c>
      <c r="O142" s="317">
        <f t="shared" si="66"/>
        <v>0</v>
      </c>
    </row>
    <row r="143" spans="1:15" ht="12.75" x14ac:dyDescent="0.2">
      <c r="A143" s="290">
        <v>2</v>
      </c>
      <c r="B143" s="291">
        <v>2</v>
      </c>
      <c r="C143" s="291">
        <v>8</v>
      </c>
      <c r="D143" s="291"/>
      <c r="E143" s="291"/>
      <c r="F143" s="292" t="s">
        <v>660</v>
      </c>
      <c r="G143" s="22">
        <f>+G144+G146+G148+G150+G154+G157+G164</f>
        <v>235526.08117314285</v>
      </c>
      <c r="H143" s="22">
        <f t="shared" ref="H143:O143" si="70">+H144+H146+H148+H150+H154+H157+H164</f>
        <v>81947.278973500041</v>
      </c>
      <c r="I143" s="22">
        <f t="shared" si="70"/>
        <v>739818.29058657144</v>
      </c>
      <c r="J143" s="22">
        <f t="shared" si="70"/>
        <v>317473.3601466429</v>
      </c>
      <c r="K143" s="22">
        <f t="shared" si="70"/>
        <v>262841.83985335717</v>
      </c>
      <c r="L143" s="22">
        <f t="shared" si="70"/>
        <v>0</v>
      </c>
      <c r="M143" s="22">
        <f t="shared" si="70"/>
        <v>5202579.1492667859</v>
      </c>
      <c r="N143" s="22">
        <f t="shared" si="70"/>
        <v>6840186</v>
      </c>
      <c r="O143" s="22">
        <f t="shared" si="70"/>
        <v>0.49404355711958392</v>
      </c>
    </row>
    <row r="144" spans="1:15" ht="12.75" x14ac:dyDescent="0.2">
      <c r="A144" s="293">
        <v>2</v>
      </c>
      <c r="B144" s="294">
        <v>2</v>
      </c>
      <c r="C144" s="294">
        <v>8</v>
      </c>
      <c r="D144" s="294">
        <v>1</v>
      </c>
      <c r="E144" s="294"/>
      <c r="F144" s="302" t="s">
        <v>661</v>
      </c>
      <c r="G144" s="20">
        <f>G145</f>
        <v>0</v>
      </c>
      <c r="H144" s="19">
        <f t="shared" ref="H144:O144" si="71">H145</f>
        <v>0</v>
      </c>
      <c r="I144" s="19">
        <f t="shared" si="71"/>
        <v>0</v>
      </c>
      <c r="J144" s="19">
        <f t="shared" si="71"/>
        <v>0</v>
      </c>
      <c r="K144" s="19">
        <f t="shared" si="71"/>
        <v>0</v>
      </c>
      <c r="L144" s="19">
        <f t="shared" si="71"/>
        <v>0</v>
      </c>
      <c r="M144" s="19">
        <f t="shared" si="71"/>
        <v>0</v>
      </c>
      <c r="N144" s="19">
        <f t="shared" si="71"/>
        <v>0</v>
      </c>
      <c r="O144" s="42">
        <f t="shared" si="71"/>
        <v>0</v>
      </c>
    </row>
    <row r="145" spans="1:15" ht="12.75" x14ac:dyDescent="0.2">
      <c r="A145" s="296">
        <v>2</v>
      </c>
      <c r="B145" s="297">
        <v>2</v>
      </c>
      <c r="C145" s="297">
        <v>8</v>
      </c>
      <c r="D145" s="297">
        <v>1</v>
      </c>
      <c r="E145" s="297" t="s">
        <v>556</v>
      </c>
      <c r="F145" s="298" t="s">
        <v>661</v>
      </c>
      <c r="G145" s="18">
        <v>0</v>
      </c>
      <c r="H145" s="18">
        <v>0</v>
      </c>
      <c r="I145" s="18">
        <v>0</v>
      </c>
      <c r="J145" s="18">
        <v>0</v>
      </c>
      <c r="K145" s="18">
        <v>0</v>
      </c>
      <c r="L145" s="18">
        <v>0</v>
      </c>
      <c r="M145" s="18">
        <v>0</v>
      </c>
      <c r="N145" s="314">
        <f>SUBTOTAL(9,G145:M145)</f>
        <v>0</v>
      </c>
      <c r="O145" s="317">
        <f>IFERROR(N145/$N$18*100,"0.00")</f>
        <v>0</v>
      </c>
    </row>
    <row r="146" spans="1:15" ht="12.75" x14ac:dyDescent="0.2">
      <c r="A146" s="293">
        <v>2</v>
      </c>
      <c r="B146" s="294">
        <v>2</v>
      </c>
      <c r="C146" s="294">
        <v>8</v>
      </c>
      <c r="D146" s="294">
        <v>2</v>
      </c>
      <c r="E146" s="294"/>
      <c r="F146" s="302" t="s">
        <v>662</v>
      </c>
      <c r="G146" s="20">
        <f>G147</f>
        <v>0</v>
      </c>
      <c r="H146" s="20">
        <f t="shared" ref="H146:O148" si="72">H147</f>
        <v>0</v>
      </c>
      <c r="I146" s="20">
        <f t="shared" si="72"/>
        <v>0</v>
      </c>
      <c r="J146" s="20">
        <f t="shared" si="72"/>
        <v>0</v>
      </c>
      <c r="K146" s="20">
        <f t="shared" si="72"/>
        <v>0</v>
      </c>
      <c r="L146" s="20">
        <f t="shared" si="72"/>
        <v>0</v>
      </c>
      <c r="M146" s="20">
        <f t="shared" si="72"/>
        <v>0</v>
      </c>
      <c r="N146" s="20">
        <f t="shared" si="72"/>
        <v>0</v>
      </c>
      <c r="O146" s="42">
        <f t="shared" si="72"/>
        <v>0</v>
      </c>
    </row>
    <row r="147" spans="1:15" ht="12.75" x14ac:dyDescent="0.2">
      <c r="A147" s="296">
        <v>2</v>
      </c>
      <c r="B147" s="297">
        <v>2</v>
      </c>
      <c r="C147" s="297">
        <v>8</v>
      </c>
      <c r="D147" s="297">
        <v>2</v>
      </c>
      <c r="E147" s="297" t="s">
        <v>556</v>
      </c>
      <c r="F147" s="298" t="s">
        <v>663</v>
      </c>
      <c r="G147" s="18">
        <v>0</v>
      </c>
      <c r="H147" s="18">
        <v>0</v>
      </c>
      <c r="I147" s="18">
        <v>0</v>
      </c>
      <c r="J147" s="18">
        <v>0</v>
      </c>
      <c r="K147" s="18">
        <v>0</v>
      </c>
      <c r="L147" s="18">
        <v>0</v>
      </c>
      <c r="M147" s="18">
        <v>0</v>
      </c>
      <c r="N147" s="315">
        <f>SUBTOTAL(9,G147:M147)</f>
        <v>0</v>
      </c>
      <c r="O147" s="316">
        <f>IFERROR(N147/$N$18*100,"0.00")</f>
        <v>0</v>
      </c>
    </row>
    <row r="148" spans="1:15" ht="12.75" x14ac:dyDescent="0.2">
      <c r="A148" s="293">
        <v>2</v>
      </c>
      <c r="B148" s="294">
        <v>2</v>
      </c>
      <c r="C148" s="294">
        <v>8</v>
      </c>
      <c r="D148" s="294">
        <v>4</v>
      </c>
      <c r="E148" s="294"/>
      <c r="F148" s="302" t="s">
        <v>664</v>
      </c>
      <c r="G148" s="20">
        <f>G149</f>
        <v>0</v>
      </c>
      <c r="H148" s="20">
        <f t="shared" ref="H148:M148" si="73">H149</f>
        <v>0</v>
      </c>
      <c r="I148" s="20">
        <f t="shared" si="73"/>
        <v>0</v>
      </c>
      <c r="J148" s="20">
        <f t="shared" si="73"/>
        <v>0</v>
      </c>
      <c r="K148" s="20">
        <f t="shared" si="73"/>
        <v>0</v>
      </c>
      <c r="L148" s="20">
        <f t="shared" si="73"/>
        <v>0</v>
      </c>
      <c r="M148" s="20">
        <f t="shared" si="73"/>
        <v>0</v>
      </c>
      <c r="N148" s="20">
        <f t="shared" si="72"/>
        <v>0</v>
      </c>
      <c r="O148" s="42">
        <f t="shared" ref="O148" si="74">O149</f>
        <v>0</v>
      </c>
    </row>
    <row r="149" spans="1:15" ht="12.75" x14ac:dyDescent="0.2">
      <c r="A149" s="296">
        <v>2</v>
      </c>
      <c r="B149" s="297">
        <v>2</v>
      </c>
      <c r="C149" s="297">
        <v>8</v>
      </c>
      <c r="D149" s="297">
        <v>4</v>
      </c>
      <c r="E149" s="297" t="s">
        <v>556</v>
      </c>
      <c r="F149" s="298" t="s">
        <v>664</v>
      </c>
      <c r="G149" s="18">
        <v>0</v>
      </c>
      <c r="H149" s="18">
        <v>0</v>
      </c>
      <c r="I149" s="18">
        <v>0</v>
      </c>
      <c r="J149" s="18">
        <v>0</v>
      </c>
      <c r="K149" s="18">
        <v>0</v>
      </c>
      <c r="L149" s="18">
        <v>0</v>
      </c>
      <c r="M149" s="18">
        <v>0</v>
      </c>
      <c r="N149" s="315">
        <f>SUBTOTAL(9,G149:M149)</f>
        <v>0</v>
      </c>
      <c r="O149" s="316">
        <f>IFERROR(N149/$N$18*100,"0.00")</f>
        <v>0</v>
      </c>
    </row>
    <row r="150" spans="1:15" ht="12.75" x14ac:dyDescent="0.2">
      <c r="A150" s="293">
        <v>2</v>
      </c>
      <c r="B150" s="294">
        <v>2</v>
      </c>
      <c r="C150" s="294">
        <v>8</v>
      </c>
      <c r="D150" s="294">
        <v>5</v>
      </c>
      <c r="E150" s="294"/>
      <c r="F150" s="302" t="s">
        <v>665</v>
      </c>
      <c r="G150" s="20">
        <f>SUM(G151:G153)</f>
        <v>82526.081173142855</v>
      </c>
      <c r="H150" s="20">
        <f t="shared" ref="H150:N150" si="75">SUM(H151:H153)</f>
        <v>30947.278973500033</v>
      </c>
      <c r="I150" s="20">
        <f t="shared" si="75"/>
        <v>297818.29058657144</v>
      </c>
      <c r="J150" s="20">
        <f t="shared" si="75"/>
        <v>113473.36014664288</v>
      </c>
      <c r="K150" s="20">
        <f t="shared" si="75"/>
        <v>92841.839853357145</v>
      </c>
      <c r="L150" s="20">
        <f t="shared" si="75"/>
        <v>0</v>
      </c>
      <c r="M150" s="20">
        <f t="shared" si="75"/>
        <v>477564.14926678571</v>
      </c>
      <c r="N150" s="20">
        <f t="shared" si="75"/>
        <v>1095171</v>
      </c>
      <c r="O150" s="42">
        <f t="shared" ref="O150" si="76">SUM(O151:O153)</f>
        <v>7.9100506403511822E-2</v>
      </c>
    </row>
    <row r="151" spans="1:15" ht="12.75" x14ac:dyDescent="0.2">
      <c r="A151" s="296">
        <v>2</v>
      </c>
      <c r="B151" s="297">
        <v>2</v>
      </c>
      <c r="C151" s="297">
        <v>8</v>
      </c>
      <c r="D151" s="297">
        <v>5</v>
      </c>
      <c r="E151" s="297" t="s">
        <v>556</v>
      </c>
      <c r="F151" s="298" t="s">
        <v>666</v>
      </c>
      <c r="G151" s="18">
        <v>44168.880627879167</v>
      </c>
      <c r="H151" s="18">
        <v>16563.32945060575</v>
      </c>
      <c r="I151" s="18">
        <v>132506.6403139396</v>
      </c>
      <c r="J151" s="18">
        <v>60732.210078484917</v>
      </c>
      <c r="K151" s="18">
        <v>49689.989921515116</v>
      </c>
      <c r="L151" s="18">
        <v>0</v>
      </c>
      <c r="M151" s="18">
        <v>248449.94960757552</v>
      </c>
      <c r="N151" s="315">
        <f>SUBTOTAL(9,G151:M151)</f>
        <v>552111</v>
      </c>
      <c r="O151" s="316">
        <f t="shared" ref="O151:O156" si="77">IFERROR(N151/$N$18*100,"0.00")</f>
        <v>3.9877114798464633E-2</v>
      </c>
    </row>
    <row r="152" spans="1:15" ht="12.75" x14ac:dyDescent="0.2">
      <c r="A152" s="296">
        <v>2</v>
      </c>
      <c r="B152" s="297">
        <v>2</v>
      </c>
      <c r="C152" s="297">
        <v>8</v>
      </c>
      <c r="D152" s="297">
        <v>5</v>
      </c>
      <c r="E152" s="297" t="s">
        <v>558</v>
      </c>
      <c r="F152" s="298" t="s">
        <v>667</v>
      </c>
      <c r="G152" s="18">
        <v>0</v>
      </c>
      <c r="H152" s="18">
        <v>0</v>
      </c>
      <c r="I152" s="18">
        <v>50240.05</v>
      </c>
      <c r="J152" s="18">
        <v>0</v>
      </c>
      <c r="K152" s="18">
        <v>0</v>
      </c>
      <c r="L152" s="18">
        <v>0</v>
      </c>
      <c r="M152" s="18">
        <v>13354.949999999997</v>
      </c>
      <c r="N152" s="315">
        <f t="shared" ref="N152:N167" si="78">SUBTOTAL(9,G152:M152)</f>
        <v>63595</v>
      </c>
      <c r="O152" s="317">
        <f t="shared" si="77"/>
        <v>4.5932522909493886E-3</v>
      </c>
    </row>
    <row r="153" spans="1:15" ht="12.75" x14ac:dyDescent="0.2">
      <c r="A153" s="296">
        <v>2</v>
      </c>
      <c r="B153" s="297">
        <v>2</v>
      </c>
      <c r="C153" s="297">
        <v>8</v>
      </c>
      <c r="D153" s="297">
        <v>5</v>
      </c>
      <c r="E153" s="297" t="s">
        <v>565</v>
      </c>
      <c r="F153" s="298" t="s">
        <v>668</v>
      </c>
      <c r="G153" s="18">
        <v>38357.20054526368</v>
      </c>
      <c r="H153" s="18">
        <v>14383.949522894283</v>
      </c>
      <c r="I153" s="18">
        <v>115071.60027263185</v>
      </c>
      <c r="J153" s="18">
        <v>52741.150068157964</v>
      </c>
      <c r="K153" s="18">
        <v>43151.849931842036</v>
      </c>
      <c r="L153" s="18">
        <v>0</v>
      </c>
      <c r="M153" s="18">
        <v>215759.24965921018</v>
      </c>
      <c r="N153" s="315">
        <f t="shared" si="78"/>
        <v>479465</v>
      </c>
      <c r="O153" s="316">
        <f t="shared" si="77"/>
        <v>3.4630139314097794E-2</v>
      </c>
    </row>
    <row r="154" spans="1:15" ht="12.75" x14ac:dyDescent="0.2">
      <c r="A154" s="293">
        <v>2</v>
      </c>
      <c r="B154" s="294">
        <v>2</v>
      </c>
      <c r="C154" s="294">
        <v>8</v>
      </c>
      <c r="D154" s="294">
        <v>6</v>
      </c>
      <c r="E154" s="294"/>
      <c r="F154" s="302" t="s">
        <v>669</v>
      </c>
      <c r="G154" s="20">
        <f>SUM(G155:G156)</f>
        <v>153000</v>
      </c>
      <c r="H154" s="20">
        <f t="shared" ref="H154:O154" si="79">SUM(H155:H156)</f>
        <v>51000</v>
      </c>
      <c r="I154" s="20">
        <f t="shared" si="79"/>
        <v>442000</v>
      </c>
      <c r="J154" s="20">
        <f t="shared" si="79"/>
        <v>204000</v>
      </c>
      <c r="K154" s="20">
        <f t="shared" si="79"/>
        <v>170000</v>
      </c>
      <c r="L154" s="20">
        <f t="shared" si="79"/>
        <v>0</v>
      </c>
      <c r="M154" s="20">
        <f t="shared" si="79"/>
        <v>680000</v>
      </c>
      <c r="N154" s="20">
        <f t="shared" si="79"/>
        <v>1700000</v>
      </c>
      <c r="O154" s="42">
        <f t="shared" si="79"/>
        <v>0.12278526448013148</v>
      </c>
    </row>
    <row r="155" spans="1:15" ht="12.75" x14ac:dyDescent="0.2">
      <c r="A155" s="296">
        <v>2</v>
      </c>
      <c r="B155" s="297">
        <v>2</v>
      </c>
      <c r="C155" s="297">
        <v>8</v>
      </c>
      <c r="D155" s="297">
        <v>6</v>
      </c>
      <c r="E155" s="297" t="s">
        <v>556</v>
      </c>
      <c r="F155" s="298" t="s">
        <v>670</v>
      </c>
      <c r="G155" s="18">
        <v>135000</v>
      </c>
      <c r="H155" s="18">
        <v>45000</v>
      </c>
      <c r="I155" s="18">
        <v>390000</v>
      </c>
      <c r="J155" s="18">
        <v>180000</v>
      </c>
      <c r="K155" s="18">
        <v>150000</v>
      </c>
      <c r="L155" s="18">
        <v>0</v>
      </c>
      <c r="M155" s="18">
        <v>600000</v>
      </c>
      <c r="N155" s="315">
        <f t="shared" si="78"/>
        <v>1500000</v>
      </c>
      <c r="O155" s="317">
        <f t="shared" si="77"/>
        <v>0.10833993924717483</v>
      </c>
    </row>
    <row r="156" spans="1:15" ht="12.75" x14ac:dyDescent="0.2">
      <c r="A156" s="296">
        <v>2</v>
      </c>
      <c r="B156" s="297">
        <v>2</v>
      </c>
      <c r="C156" s="297">
        <v>8</v>
      </c>
      <c r="D156" s="297">
        <v>6</v>
      </c>
      <c r="E156" s="297" t="s">
        <v>558</v>
      </c>
      <c r="F156" s="298" t="s">
        <v>671</v>
      </c>
      <c r="G156" s="18">
        <v>18000</v>
      </c>
      <c r="H156" s="18">
        <v>6000</v>
      </c>
      <c r="I156" s="18">
        <v>52000</v>
      </c>
      <c r="J156" s="18">
        <v>24000</v>
      </c>
      <c r="K156" s="18">
        <v>20000</v>
      </c>
      <c r="L156" s="18">
        <v>0</v>
      </c>
      <c r="M156" s="18">
        <v>80000</v>
      </c>
      <c r="N156" s="315">
        <f t="shared" si="78"/>
        <v>200000</v>
      </c>
      <c r="O156" s="317">
        <f t="shared" si="77"/>
        <v>1.4445325232956645E-2</v>
      </c>
    </row>
    <row r="157" spans="1:15" ht="12.75" x14ac:dyDescent="0.2">
      <c r="A157" s="293">
        <v>2</v>
      </c>
      <c r="B157" s="294">
        <v>2</v>
      </c>
      <c r="C157" s="294">
        <v>8</v>
      </c>
      <c r="D157" s="294">
        <v>7</v>
      </c>
      <c r="E157" s="294"/>
      <c r="F157" s="302" t="s">
        <v>672</v>
      </c>
      <c r="G157" s="20">
        <f>SUM(G158:G163)</f>
        <v>0</v>
      </c>
      <c r="H157" s="20">
        <f t="shared" ref="H157:O157" si="80">SUM(H158:H163)</f>
        <v>0</v>
      </c>
      <c r="I157" s="20">
        <f t="shared" si="80"/>
        <v>0</v>
      </c>
      <c r="J157" s="20">
        <f t="shared" si="80"/>
        <v>0</v>
      </c>
      <c r="K157" s="20">
        <f t="shared" si="80"/>
        <v>0</v>
      </c>
      <c r="L157" s="20">
        <f t="shared" si="80"/>
        <v>0</v>
      </c>
      <c r="M157" s="20">
        <f t="shared" si="80"/>
        <v>600000</v>
      </c>
      <c r="N157" s="20">
        <f t="shared" si="80"/>
        <v>600000</v>
      </c>
      <c r="O157" s="42">
        <f t="shared" si="80"/>
        <v>4.3335975698869933E-2</v>
      </c>
    </row>
    <row r="158" spans="1:15" ht="12.75" x14ac:dyDescent="0.2">
      <c r="A158" s="296">
        <v>2</v>
      </c>
      <c r="B158" s="297">
        <v>2</v>
      </c>
      <c r="C158" s="297">
        <v>8</v>
      </c>
      <c r="D158" s="297">
        <v>7</v>
      </c>
      <c r="E158" s="297" t="s">
        <v>556</v>
      </c>
      <c r="F158" s="308" t="s">
        <v>673</v>
      </c>
      <c r="G158" s="18">
        <v>0</v>
      </c>
      <c r="H158" s="18">
        <v>0</v>
      </c>
      <c r="I158" s="18">
        <v>0</v>
      </c>
      <c r="J158" s="18">
        <v>0</v>
      </c>
      <c r="K158" s="18">
        <v>0</v>
      </c>
      <c r="L158" s="18">
        <v>0</v>
      </c>
      <c r="M158" s="18">
        <v>0</v>
      </c>
      <c r="N158" s="315">
        <f t="shared" si="78"/>
        <v>0</v>
      </c>
      <c r="O158" s="317">
        <f>IFERROR(N158/$N$18*100,"0.00")</f>
        <v>0</v>
      </c>
    </row>
    <row r="159" spans="1:15" ht="12.75" x14ac:dyDescent="0.2">
      <c r="A159" s="296">
        <v>2</v>
      </c>
      <c r="B159" s="297">
        <v>2</v>
      </c>
      <c r="C159" s="297">
        <v>8</v>
      </c>
      <c r="D159" s="297">
        <v>7</v>
      </c>
      <c r="E159" s="297" t="s">
        <v>558</v>
      </c>
      <c r="F159" s="308" t="s">
        <v>674</v>
      </c>
      <c r="G159" s="18">
        <v>0</v>
      </c>
      <c r="H159" s="18">
        <v>0</v>
      </c>
      <c r="I159" s="18">
        <v>0</v>
      </c>
      <c r="J159" s="18">
        <v>0</v>
      </c>
      <c r="K159" s="18">
        <v>0</v>
      </c>
      <c r="L159" s="18">
        <v>0</v>
      </c>
      <c r="M159" s="18">
        <v>0</v>
      </c>
      <c r="N159" s="315">
        <f t="shared" si="78"/>
        <v>0</v>
      </c>
      <c r="O159" s="317">
        <f t="shared" ref="O159:O167" si="81">IFERROR(N159/$N$18*100,"0.00")</f>
        <v>0</v>
      </c>
    </row>
    <row r="160" spans="1:15" ht="12.75" x14ac:dyDescent="0.2">
      <c r="A160" s="296">
        <v>2</v>
      </c>
      <c r="B160" s="297">
        <v>2</v>
      </c>
      <c r="C160" s="297">
        <v>8</v>
      </c>
      <c r="D160" s="297">
        <v>7</v>
      </c>
      <c r="E160" s="297" t="s">
        <v>565</v>
      </c>
      <c r="F160" s="308" t="s">
        <v>675</v>
      </c>
      <c r="G160" s="18">
        <v>0</v>
      </c>
      <c r="H160" s="18">
        <v>0</v>
      </c>
      <c r="I160" s="18">
        <v>0</v>
      </c>
      <c r="J160" s="18">
        <v>0</v>
      </c>
      <c r="K160" s="18">
        <v>0</v>
      </c>
      <c r="L160" s="18">
        <v>0</v>
      </c>
      <c r="M160" s="18">
        <v>0</v>
      </c>
      <c r="N160" s="315">
        <f t="shared" si="78"/>
        <v>0</v>
      </c>
      <c r="O160" s="317">
        <f t="shared" si="81"/>
        <v>0</v>
      </c>
    </row>
    <row r="161" spans="1:15" ht="12.75" x14ac:dyDescent="0.2">
      <c r="A161" s="296">
        <v>2</v>
      </c>
      <c r="B161" s="297">
        <v>2</v>
      </c>
      <c r="C161" s="297">
        <v>8</v>
      </c>
      <c r="D161" s="297">
        <v>7</v>
      </c>
      <c r="E161" s="297" t="s">
        <v>580</v>
      </c>
      <c r="F161" s="308" t="s">
        <v>676</v>
      </c>
      <c r="G161" s="18">
        <v>0</v>
      </c>
      <c r="H161" s="18">
        <v>0</v>
      </c>
      <c r="I161" s="18">
        <v>0</v>
      </c>
      <c r="J161" s="18">
        <v>0</v>
      </c>
      <c r="K161" s="18">
        <v>0</v>
      </c>
      <c r="L161" s="18">
        <v>0</v>
      </c>
      <c r="M161" s="18">
        <v>600000</v>
      </c>
      <c r="N161" s="315">
        <f t="shared" si="78"/>
        <v>600000</v>
      </c>
      <c r="O161" s="317">
        <f t="shared" si="81"/>
        <v>4.3335975698869933E-2</v>
      </c>
    </row>
    <row r="162" spans="1:15" ht="12.75" x14ac:dyDescent="0.2">
      <c r="A162" s="296">
        <v>2</v>
      </c>
      <c r="B162" s="297">
        <v>2</v>
      </c>
      <c r="C162" s="297">
        <v>8</v>
      </c>
      <c r="D162" s="297">
        <v>7</v>
      </c>
      <c r="E162" s="297" t="s">
        <v>560</v>
      </c>
      <c r="F162" s="308" t="s">
        <v>677</v>
      </c>
      <c r="G162" s="18">
        <v>0</v>
      </c>
      <c r="H162" s="18">
        <v>0</v>
      </c>
      <c r="I162" s="18">
        <v>0</v>
      </c>
      <c r="J162" s="18">
        <v>0</v>
      </c>
      <c r="K162" s="18">
        <v>0</v>
      </c>
      <c r="L162" s="18">
        <v>0</v>
      </c>
      <c r="M162" s="18">
        <v>0</v>
      </c>
      <c r="N162" s="315">
        <f t="shared" si="78"/>
        <v>0</v>
      </c>
      <c r="O162" s="317">
        <f t="shared" si="81"/>
        <v>0</v>
      </c>
    </row>
    <row r="163" spans="1:15" ht="12.75" x14ac:dyDescent="0.2">
      <c r="A163" s="296">
        <v>2</v>
      </c>
      <c r="B163" s="297">
        <v>2</v>
      </c>
      <c r="C163" s="297">
        <v>8</v>
      </c>
      <c r="D163" s="297">
        <v>7</v>
      </c>
      <c r="E163" s="297" t="s">
        <v>562</v>
      </c>
      <c r="F163" s="308" t="s">
        <v>678</v>
      </c>
      <c r="G163" s="18">
        <v>0</v>
      </c>
      <c r="H163" s="18">
        <v>0</v>
      </c>
      <c r="I163" s="18">
        <v>0</v>
      </c>
      <c r="J163" s="18">
        <v>0</v>
      </c>
      <c r="K163" s="18">
        <v>0</v>
      </c>
      <c r="L163" s="18">
        <v>0</v>
      </c>
      <c r="M163" s="18">
        <v>0</v>
      </c>
      <c r="N163" s="315">
        <f t="shared" si="78"/>
        <v>0</v>
      </c>
      <c r="O163" s="317">
        <f t="shared" si="81"/>
        <v>0</v>
      </c>
    </row>
    <row r="164" spans="1:15" ht="12.75" x14ac:dyDescent="0.2">
      <c r="A164" s="293">
        <v>2</v>
      </c>
      <c r="B164" s="294">
        <v>2</v>
      </c>
      <c r="C164" s="294">
        <v>8</v>
      </c>
      <c r="D164" s="294">
        <v>8</v>
      </c>
      <c r="E164" s="294"/>
      <c r="F164" s="302" t="s">
        <v>679</v>
      </c>
      <c r="G164" s="20">
        <f>SUM(G165:G167)</f>
        <v>0</v>
      </c>
      <c r="H164" s="20">
        <f t="shared" ref="H164:O164" si="82">SUM(H165:H167)</f>
        <v>0</v>
      </c>
      <c r="I164" s="20">
        <f t="shared" si="82"/>
        <v>0</v>
      </c>
      <c r="J164" s="20">
        <f t="shared" si="82"/>
        <v>0</v>
      </c>
      <c r="K164" s="20">
        <f t="shared" si="82"/>
        <v>0</v>
      </c>
      <c r="L164" s="20">
        <f t="shared" si="82"/>
        <v>0</v>
      </c>
      <c r="M164" s="20">
        <f t="shared" si="82"/>
        <v>3445015</v>
      </c>
      <c r="N164" s="20">
        <f t="shared" si="82"/>
        <v>3445015</v>
      </c>
      <c r="O164" s="42">
        <f t="shared" si="82"/>
        <v>0.2488218105370707</v>
      </c>
    </row>
    <row r="165" spans="1:15" ht="12.75" x14ac:dyDescent="0.2">
      <c r="A165" s="296">
        <v>2</v>
      </c>
      <c r="B165" s="297">
        <v>2</v>
      </c>
      <c r="C165" s="297">
        <v>8</v>
      </c>
      <c r="D165" s="297">
        <v>8</v>
      </c>
      <c r="E165" s="297" t="s">
        <v>556</v>
      </c>
      <c r="F165" s="308" t="s">
        <v>680</v>
      </c>
      <c r="G165" s="18">
        <v>0</v>
      </c>
      <c r="H165" s="18">
        <v>0</v>
      </c>
      <c r="I165" s="18">
        <v>0</v>
      </c>
      <c r="J165" s="18">
        <v>0</v>
      </c>
      <c r="K165" s="18">
        <v>0</v>
      </c>
      <c r="L165" s="18">
        <v>0</v>
      </c>
      <c r="M165" s="18">
        <v>3445015</v>
      </c>
      <c r="N165" s="315">
        <f t="shared" si="78"/>
        <v>3445015</v>
      </c>
      <c r="O165" s="317">
        <f t="shared" si="81"/>
        <v>0.2488218105370707</v>
      </c>
    </row>
    <row r="166" spans="1:15" ht="12.75" x14ac:dyDescent="0.2">
      <c r="A166" s="296">
        <v>2</v>
      </c>
      <c r="B166" s="297">
        <v>2</v>
      </c>
      <c r="C166" s="297">
        <v>8</v>
      </c>
      <c r="D166" s="297">
        <v>8</v>
      </c>
      <c r="E166" s="297" t="s">
        <v>558</v>
      </c>
      <c r="F166" s="308" t="s">
        <v>681</v>
      </c>
      <c r="G166" s="18">
        <v>0</v>
      </c>
      <c r="H166" s="18">
        <v>0</v>
      </c>
      <c r="I166" s="18">
        <v>0</v>
      </c>
      <c r="J166" s="18">
        <v>0</v>
      </c>
      <c r="K166" s="18">
        <v>0</v>
      </c>
      <c r="L166" s="18">
        <v>0</v>
      </c>
      <c r="M166" s="18">
        <v>0</v>
      </c>
      <c r="N166" s="315">
        <f t="shared" si="78"/>
        <v>0</v>
      </c>
      <c r="O166" s="317">
        <f t="shared" si="81"/>
        <v>0</v>
      </c>
    </row>
    <row r="167" spans="1:15" ht="12.75" x14ac:dyDescent="0.2">
      <c r="A167" s="296">
        <v>2</v>
      </c>
      <c r="B167" s="297">
        <v>2</v>
      </c>
      <c r="C167" s="297">
        <v>8</v>
      </c>
      <c r="D167" s="297">
        <v>8</v>
      </c>
      <c r="E167" s="297" t="s">
        <v>565</v>
      </c>
      <c r="F167" s="308" t="s">
        <v>682</v>
      </c>
      <c r="G167" s="18">
        <v>0</v>
      </c>
      <c r="H167" s="18">
        <v>0</v>
      </c>
      <c r="I167" s="18">
        <v>0</v>
      </c>
      <c r="J167" s="18">
        <v>0</v>
      </c>
      <c r="K167" s="18">
        <v>0</v>
      </c>
      <c r="L167" s="18">
        <v>0</v>
      </c>
      <c r="M167" s="18">
        <v>0</v>
      </c>
      <c r="N167" s="315">
        <f t="shared" si="78"/>
        <v>0</v>
      </c>
      <c r="O167" s="317">
        <f t="shared" si="81"/>
        <v>0</v>
      </c>
    </row>
    <row r="168" spans="1:15" ht="12.75" x14ac:dyDescent="0.2">
      <c r="A168" s="293">
        <v>2</v>
      </c>
      <c r="B168" s="294">
        <v>2</v>
      </c>
      <c r="C168" s="294">
        <v>9</v>
      </c>
      <c r="D168" s="294">
        <v>2</v>
      </c>
      <c r="E168" s="297"/>
      <c r="F168" s="302" t="s">
        <v>683</v>
      </c>
      <c r="G168" s="19">
        <f>+G169+G170</f>
        <v>605122</v>
      </c>
      <c r="H168" s="19">
        <f t="shared" ref="H168:O168" si="83">+H169+H170</f>
        <v>42454</v>
      </c>
      <c r="I168" s="19">
        <f t="shared" si="83"/>
        <v>1253000</v>
      </c>
      <c r="J168" s="19">
        <f t="shared" si="83"/>
        <v>0</v>
      </c>
      <c r="K168" s="19">
        <f t="shared" si="83"/>
        <v>0</v>
      </c>
      <c r="L168" s="19">
        <f t="shared" si="83"/>
        <v>35000</v>
      </c>
      <c r="M168" s="19">
        <f>+M169+M170</f>
        <v>64424</v>
      </c>
      <c r="N168" s="19">
        <f t="shared" si="83"/>
        <v>2000000</v>
      </c>
      <c r="O168" s="42">
        <f t="shared" si="83"/>
        <v>0.14445325232956646</v>
      </c>
    </row>
    <row r="169" spans="1:15" ht="12.75" x14ac:dyDescent="0.2">
      <c r="A169" s="296">
        <v>2</v>
      </c>
      <c r="B169" s="297">
        <v>2</v>
      </c>
      <c r="C169" s="297">
        <v>9</v>
      </c>
      <c r="D169" s="297">
        <v>2</v>
      </c>
      <c r="E169" s="297" t="s">
        <v>556</v>
      </c>
      <c r="F169" s="298" t="s">
        <v>684</v>
      </c>
      <c r="G169" s="18">
        <v>605122</v>
      </c>
      <c r="H169" s="18">
        <v>42454</v>
      </c>
      <c r="I169" s="18">
        <v>1253000</v>
      </c>
      <c r="J169" s="18">
        <v>0</v>
      </c>
      <c r="K169" s="18">
        <v>0</v>
      </c>
      <c r="L169" s="18">
        <v>35000</v>
      </c>
      <c r="M169" s="18">
        <v>64424</v>
      </c>
      <c r="N169" s="314">
        <f t="shared" ref="N169:N170" si="84">SUBTOTAL(9,G169:M169)</f>
        <v>2000000</v>
      </c>
      <c r="O169" s="317">
        <f t="shared" ref="O169:O174" si="85">IFERROR(N169/$N$18*100,"0.00")</f>
        <v>0.14445325232956646</v>
      </c>
    </row>
    <row r="170" spans="1:15" ht="12.75" x14ac:dyDescent="0.2">
      <c r="A170" s="296">
        <v>2</v>
      </c>
      <c r="B170" s="297">
        <v>2</v>
      </c>
      <c r="C170" s="297">
        <v>9</v>
      </c>
      <c r="D170" s="297">
        <v>2</v>
      </c>
      <c r="E170" s="297" t="s">
        <v>565</v>
      </c>
      <c r="F170" s="308" t="s">
        <v>685</v>
      </c>
      <c r="G170" s="18">
        <v>0</v>
      </c>
      <c r="H170" s="18">
        <v>0</v>
      </c>
      <c r="I170" s="18">
        <v>0</v>
      </c>
      <c r="J170" s="18">
        <v>0</v>
      </c>
      <c r="K170" s="18">
        <v>0</v>
      </c>
      <c r="L170" s="18">
        <v>0</v>
      </c>
      <c r="M170" s="18">
        <v>0</v>
      </c>
      <c r="N170" s="314">
        <f t="shared" si="84"/>
        <v>0</v>
      </c>
      <c r="O170" s="317">
        <f t="shared" si="85"/>
        <v>0</v>
      </c>
    </row>
    <row r="171" spans="1:15" ht="12.75" x14ac:dyDescent="0.2">
      <c r="A171" s="286">
        <v>2</v>
      </c>
      <c r="B171" s="287">
        <v>3</v>
      </c>
      <c r="C171" s="288"/>
      <c r="D171" s="288"/>
      <c r="E171" s="288"/>
      <c r="F171" s="289" t="s">
        <v>686</v>
      </c>
      <c r="G171" s="23">
        <f>+G172+G180+G189+G198+G201+G210+G225+G238</f>
        <v>56906070.312652498</v>
      </c>
      <c r="H171" s="23">
        <f t="shared" ref="H171:O171" si="86">+H172+H180+H189+H198+H201+H210+H225+H238</f>
        <v>6025162.5021177093</v>
      </c>
      <c r="I171" s="23">
        <f t="shared" si="86"/>
        <v>364381535.91936529</v>
      </c>
      <c r="J171" s="23">
        <f t="shared" si="86"/>
        <v>11945485.554817829</v>
      </c>
      <c r="K171" s="23">
        <f t="shared" si="86"/>
        <v>33705039.486110553</v>
      </c>
      <c r="L171" s="23">
        <f t="shared" si="86"/>
        <v>1511322.4266666661</v>
      </c>
      <c r="M171" s="23">
        <f t="shared" si="86"/>
        <v>12669458.792804372</v>
      </c>
      <c r="N171" s="23">
        <f t="shared" si="86"/>
        <v>487144074.99453485</v>
      </c>
      <c r="O171" s="23">
        <f t="shared" si="86"/>
        <v>35.184772993019394</v>
      </c>
    </row>
    <row r="172" spans="1:15" ht="12.75" x14ac:dyDescent="0.2">
      <c r="A172" s="290">
        <v>2</v>
      </c>
      <c r="B172" s="291">
        <v>3</v>
      </c>
      <c r="C172" s="291">
        <v>1</v>
      </c>
      <c r="D172" s="291"/>
      <c r="E172" s="291"/>
      <c r="F172" s="292" t="s">
        <v>687</v>
      </c>
      <c r="G172" s="22">
        <f>+G173+G175+G178</f>
        <v>1350000</v>
      </c>
      <c r="H172" s="22">
        <f t="shared" ref="H172:O172" si="87">+H173+H175+H178</f>
        <v>450000</v>
      </c>
      <c r="I172" s="22">
        <f t="shared" si="87"/>
        <v>9600000</v>
      </c>
      <c r="J172" s="22">
        <f t="shared" si="87"/>
        <v>0</v>
      </c>
      <c r="K172" s="22">
        <f t="shared" si="87"/>
        <v>0</v>
      </c>
      <c r="L172" s="22">
        <f t="shared" si="87"/>
        <v>900000</v>
      </c>
      <c r="M172" s="22">
        <f t="shared" si="87"/>
        <v>2700000</v>
      </c>
      <c r="N172" s="22">
        <f t="shared" si="87"/>
        <v>15000000</v>
      </c>
      <c r="O172" s="22">
        <f t="shared" si="87"/>
        <v>1.0833993924717484</v>
      </c>
    </row>
    <row r="173" spans="1:15" ht="12.75" x14ac:dyDescent="0.2">
      <c r="A173" s="293">
        <v>2</v>
      </c>
      <c r="B173" s="294">
        <v>3</v>
      </c>
      <c r="C173" s="294">
        <v>1</v>
      </c>
      <c r="D173" s="294">
        <v>1</v>
      </c>
      <c r="E173" s="294"/>
      <c r="F173" s="302" t="s">
        <v>688</v>
      </c>
      <c r="G173" s="20">
        <f>+G174</f>
        <v>1350000</v>
      </c>
      <c r="H173" s="20">
        <f t="shared" ref="H173:O173" si="88">+H174</f>
        <v>450000</v>
      </c>
      <c r="I173" s="20">
        <f t="shared" si="88"/>
        <v>9600000</v>
      </c>
      <c r="J173" s="20">
        <f t="shared" si="88"/>
        <v>0</v>
      </c>
      <c r="K173" s="20">
        <f t="shared" si="88"/>
        <v>0</v>
      </c>
      <c r="L173" s="20">
        <f t="shared" si="88"/>
        <v>900000</v>
      </c>
      <c r="M173" s="20">
        <f t="shared" si="88"/>
        <v>2700000</v>
      </c>
      <c r="N173" s="20">
        <f t="shared" si="88"/>
        <v>15000000</v>
      </c>
      <c r="O173" s="42">
        <f t="shared" si="88"/>
        <v>1.0833993924717484</v>
      </c>
    </row>
    <row r="174" spans="1:15" ht="12.75" x14ac:dyDescent="0.2">
      <c r="A174" s="303">
        <v>2</v>
      </c>
      <c r="B174" s="297">
        <v>3</v>
      </c>
      <c r="C174" s="297">
        <v>1</v>
      </c>
      <c r="D174" s="297">
        <v>1</v>
      </c>
      <c r="E174" s="297" t="s">
        <v>556</v>
      </c>
      <c r="F174" s="298" t="s">
        <v>688</v>
      </c>
      <c r="G174" s="18">
        <v>1350000</v>
      </c>
      <c r="H174" s="18">
        <v>450000</v>
      </c>
      <c r="I174" s="18">
        <v>9600000</v>
      </c>
      <c r="J174" s="18">
        <v>0</v>
      </c>
      <c r="K174" s="18">
        <v>0</v>
      </c>
      <c r="L174" s="18">
        <v>900000</v>
      </c>
      <c r="M174" s="18">
        <v>2700000</v>
      </c>
      <c r="N174" s="315">
        <f t="shared" ref="N174" si="89">SUBTOTAL(9,G174:M174)</f>
        <v>15000000</v>
      </c>
      <c r="O174" s="316">
        <f t="shared" si="85"/>
        <v>1.0833993924717484</v>
      </c>
    </row>
    <row r="175" spans="1:15" ht="12.75" x14ac:dyDescent="0.2">
      <c r="A175" s="293">
        <v>2</v>
      </c>
      <c r="B175" s="294">
        <v>3</v>
      </c>
      <c r="C175" s="294">
        <v>1</v>
      </c>
      <c r="D175" s="294">
        <v>3</v>
      </c>
      <c r="E175" s="294"/>
      <c r="F175" s="302" t="s">
        <v>689</v>
      </c>
      <c r="G175" s="20">
        <f>SUM(G176:G177)</f>
        <v>0</v>
      </c>
      <c r="H175" s="20">
        <f t="shared" ref="H175:O175" si="90">SUM(H176:H177)</f>
        <v>0</v>
      </c>
      <c r="I175" s="20">
        <f t="shared" si="90"/>
        <v>0</v>
      </c>
      <c r="J175" s="20">
        <f t="shared" si="90"/>
        <v>0</v>
      </c>
      <c r="K175" s="20">
        <f t="shared" si="90"/>
        <v>0</v>
      </c>
      <c r="L175" s="20">
        <f t="shared" si="90"/>
        <v>0</v>
      </c>
      <c r="M175" s="20">
        <f t="shared" si="90"/>
        <v>0</v>
      </c>
      <c r="N175" s="20">
        <f t="shared" si="90"/>
        <v>0</v>
      </c>
      <c r="O175" s="42">
        <f t="shared" si="90"/>
        <v>0</v>
      </c>
    </row>
    <row r="176" spans="1:15" ht="12.75" x14ac:dyDescent="0.2">
      <c r="A176" s="303">
        <v>2</v>
      </c>
      <c r="B176" s="297">
        <v>3</v>
      </c>
      <c r="C176" s="297">
        <v>1</v>
      </c>
      <c r="D176" s="297">
        <v>3</v>
      </c>
      <c r="E176" s="297" t="s">
        <v>558</v>
      </c>
      <c r="F176" s="298" t="s">
        <v>690</v>
      </c>
      <c r="G176" s="18">
        <v>0</v>
      </c>
      <c r="H176" s="18">
        <v>0</v>
      </c>
      <c r="I176" s="18">
        <v>0</v>
      </c>
      <c r="J176" s="18">
        <v>0</v>
      </c>
      <c r="K176" s="18">
        <v>0</v>
      </c>
      <c r="L176" s="18">
        <v>0</v>
      </c>
      <c r="M176" s="18">
        <v>0</v>
      </c>
      <c r="N176" s="314">
        <f t="shared" ref="N176:N179" si="91">SUBTOTAL(9,G176:M176)</f>
        <v>0</v>
      </c>
      <c r="O176" s="317">
        <f t="shared" ref="O176:O179" si="92">IFERROR(N176/$N$18*100,"0.00")</f>
        <v>0</v>
      </c>
    </row>
    <row r="177" spans="1:15" ht="12.75" x14ac:dyDescent="0.2">
      <c r="A177" s="303">
        <v>2</v>
      </c>
      <c r="B177" s="297">
        <v>3</v>
      </c>
      <c r="C177" s="297">
        <v>1</v>
      </c>
      <c r="D177" s="297">
        <v>3</v>
      </c>
      <c r="E177" s="297" t="s">
        <v>565</v>
      </c>
      <c r="F177" s="298" t="s">
        <v>691</v>
      </c>
      <c r="G177" s="18">
        <v>0</v>
      </c>
      <c r="H177" s="18">
        <v>0</v>
      </c>
      <c r="I177" s="18">
        <v>0</v>
      </c>
      <c r="J177" s="18">
        <v>0</v>
      </c>
      <c r="K177" s="18">
        <v>0</v>
      </c>
      <c r="L177" s="18">
        <v>0</v>
      </c>
      <c r="M177" s="18">
        <v>0</v>
      </c>
      <c r="N177" s="314">
        <f t="shared" si="91"/>
        <v>0</v>
      </c>
      <c r="O177" s="317">
        <f t="shared" si="92"/>
        <v>0</v>
      </c>
    </row>
    <row r="178" spans="1:15" ht="12.75" x14ac:dyDescent="0.2">
      <c r="A178" s="293">
        <v>2</v>
      </c>
      <c r="B178" s="294">
        <v>3</v>
      </c>
      <c r="C178" s="294">
        <v>1</v>
      </c>
      <c r="D178" s="294">
        <v>4</v>
      </c>
      <c r="E178" s="294"/>
      <c r="F178" s="302" t="s">
        <v>692</v>
      </c>
      <c r="G178" s="19">
        <f>+G179</f>
        <v>0</v>
      </c>
      <c r="H178" s="19">
        <f t="shared" ref="H178:O178" si="93">+H179</f>
        <v>0</v>
      </c>
      <c r="I178" s="19">
        <f t="shared" si="93"/>
        <v>0</v>
      </c>
      <c r="J178" s="19">
        <f t="shared" si="93"/>
        <v>0</v>
      </c>
      <c r="K178" s="19">
        <f t="shared" si="93"/>
        <v>0</v>
      </c>
      <c r="L178" s="19">
        <f t="shared" si="93"/>
        <v>0</v>
      </c>
      <c r="M178" s="19">
        <f t="shared" si="93"/>
        <v>0</v>
      </c>
      <c r="N178" s="19">
        <f t="shared" si="93"/>
        <v>0</v>
      </c>
      <c r="O178" s="42">
        <f t="shared" si="93"/>
        <v>0</v>
      </c>
    </row>
    <row r="179" spans="1:15" ht="12.75" x14ac:dyDescent="0.2">
      <c r="A179" s="303">
        <v>2</v>
      </c>
      <c r="B179" s="297">
        <v>3</v>
      </c>
      <c r="C179" s="297">
        <v>1</v>
      </c>
      <c r="D179" s="297">
        <v>4</v>
      </c>
      <c r="E179" s="297" t="s">
        <v>556</v>
      </c>
      <c r="F179" s="298" t="s">
        <v>692</v>
      </c>
      <c r="G179" s="18">
        <v>0</v>
      </c>
      <c r="H179" s="18">
        <v>0</v>
      </c>
      <c r="I179" s="18">
        <v>0</v>
      </c>
      <c r="J179" s="18">
        <v>0</v>
      </c>
      <c r="K179" s="18">
        <v>0</v>
      </c>
      <c r="L179" s="18">
        <v>0</v>
      </c>
      <c r="M179" s="18">
        <v>0</v>
      </c>
      <c r="N179" s="314">
        <f t="shared" si="91"/>
        <v>0</v>
      </c>
      <c r="O179" s="317">
        <f t="shared" si="92"/>
        <v>0</v>
      </c>
    </row>
    <row r="180" spans="1:15" ht="12.75" x14ac:dyDescent="0.2">
      <c r="A180" s="290">
        <v>2</v>
      </c>
      <c r="B180" s="291">
        <v>3</v>
      </c>
      <c r="C180" s="291">
        <v>2</v>
      </c>
      <c r="D180" s="291"/>
      <c r="E180" s="291"/>
      <c r="F180" s="292" t="s">
        <v>693</v>
      </c>
      <c r="G180" s="22">
        <f>+G181+G183+G185+G187</f>
        <v>30427.357499999998</v>
      </c>
      <c r="H180" s="22">
        <f t="shared" ref="H180:N180" si="94">+H181+H183+H185+H187</f>
        <v>18968.8675</v>
      </c>
      <c r="I180" s="22">
        <f t="shared" si="94"/>
        <v>104830.425</v>
      </c>
      <c r="J180" s="22">
        <f t="shared" si="94"/>
        <v>0</v>
      </c>
      <c r="K180" s="22">
        <f t="shared" si="94"/>
        <v>0</v>
      </c>
      <c r="L180" s="22">
        <f t="shared" si="94"/>
        <v>49855.6</v>
      </c>
      <c r="M180" s="22">
        <f t="shared" si="94"/>
        <v>696460.75</v>
      </c>
      <c r="N180" s="22">
        <f t="shared" si="94"/>
        <v>900543</v>
      </c>
      <c r="O180" s="22">
        <f>+O181+O183+O185+O187</f>
        <v>6.5043182606312394E-2</v>
      </c>
    </row>
    <row r="181" spans="1:15" ht="12.75" x14ac:dyDescent="0.2">
      <c r="A181" s="293">
        <v>2</v>
      </c>
      <c r="B181" s="294">
        <v>3</v>
      </c>
      <c r="C181" s="294">
        <v>2</v>
      </c>
      <c r="D181" s="294">
        <v>1</v>
      </c>
      <c r="E181" s="294"/>
      <c r="F181" s="302" t="s">
        <v>694</v>
      </c>
      <c r="G181" s="19">
        <f>+G182</f>
        <v>0</v>
      </c>
      <c r="H181" s="19">
        <f t="shared" ref="H181:O181" si="95">H182</f>
        <v>0</v>
      </c>
      <c r="I181" s="19">
        <f t="shared" si="95"/>
        <v>0</v>
      </c>
      <c r="J181" s="19">
        <f t="shared" si="95"/>
        <v>0</v>
      </c>
      <c r="K181" s="19">
        <f t="shared" si="95"/>
        <v>0</v>
      </c>
      <c r="L181" s="19">
        <f t="shared" si="95"/>
        <v>0</v>
      </c>
      <c r="M181" s="19">
        <f t="shared" si="95"/>
        <v>350000</v>
      </c>
      <c r="N181" s="19">
        <f t="shared" si="95"/>
        <v>350000</v>
      </c>
      <c r="O181" s="42">
        <f t="shared" si="95"/>
        <v>2.5279319157674132E-2</v>
      </c>
    </row>
    <row r="182" spans="1:15" ht="12.75" x14ac:dyDescent="0.2">
      <c r="A182" s="303">
        <v>2</v>
      </c>
      <c r="B182" s="297">
        <v>3</v>
      </c>
      <c r="C182" s="297">
        <v>2</v>
      </c>
      <c r="D182" s="297">
        <v>1</v>
      </c>
      <c r="E182" s="297" t="s">
        <v>556</v>
      </c>
      <c r="F182" s="298" t="s">
        <v>694</v>
      </c>
      <c r="G182" s="18">
        <v>0</v>
      </c>
      <c r="H182" s="18">
        <v>0</v>
      </c>
      <c r="I182" s="18">
        <v>0</v>
      </c>
      <c r="J182" s="18">
        <v>0</v>
      </c>
      <c r="K182" s="18">
        <v>0</v>
      </c>
      <c r="L182" s="18">
        <v>0</v>
      </c>
      <c r="M182" s="18">
        <v>350000</v>
      </c>
      <c r="N182" s="314">
        <f>SUBTOTAL(9,G182:M182)</f>
        <v>350000</v>
      </c>
      <c r="O182" s="317">
        <f>IFERROR(N182/$N$18*100,"0.00")</f>
        <v>2.5279319157674132E-2</v>
      </c>
    </row>
    <row r="183" spans="1:15" ht="12.75" x14ac:dyDescent="0.2">
      <c r="A183" s="293">
        <v>2</v>
      </c>
      <c r="B183" s="294">
        <v>3</v>
      </c>
      <c r="C183" s="294">
        <v>2</v>
      </c>
      <c r="D183" s="294">
        <v>2</v>
      </c>
      <c r="E183" s="294"/>
      <c r="F183" s="302" t="s">
        <v>695</v>
      </c>
      <c r="G183" s="19">
        <f>+G184</f>
        <v>30427.357499999998</v>
      </c>
      <c r="H183" s="19">
        <f t="shared" ref="H183:O185" si="96">+H184</f>
        <v>18968.8675</v>
      </c>
      <c r="I183" s="19">
        <f t="shared" si="96"/>
        <v>54830.425000000003</v>
      </c>
      <c r="J183" s="19">
        <f t="shared" si="96"/>
        <v>0</v>
      </c>
      <c r="K183" s="19">
        <f t="shared" si="96"/>
        <v>0</v>
      </c>
      <c r="L183" s="19">
        <f t="shared" si="96"/>
        <v>49855.6</v>
      </c>
      <c r="M183" s="19">
        <f t="shared" si="96"/>
        <v>45917.75</v>
      </c>
      <c r="N183" s="19">
        <f t="shared" si="96"/>
        <v>200000</v>
      </c>
      <c r="O183" s="42">
        <f t="shared" si="96"/>
        <v>1.4445325232956645E-2</v>
      </c>
    </row>
    <row r="184" spans="1:15" ht="12.75" x14ac:dyDescent="0.2">
      <c r="A184" s="303">
        <v>2</v>
      </c>
      <c r="B184" s="297">
        <v>3</v>
      </c>
      <c r="C184" s="297">
        <v>2</v>
      </c>
      <c r="D184" s="297">
        <v>2</v>
      </c>
      <c r="E184" s="297" t="s">
        <v>556</v>
      </c>
      <c r="F184" s="298" t="s">
        <v>695</v>
      </c>
      <c r="G184" s="18">
        <v>30427.357499999998</v>
      </c>
      <c r="H184" s="18">
        <v>18968.8675</v>
      </c>
      <c r="I184" s="18">
        <v>54830.425000000003</v>
      </c>
      <c r="J184" s="18">
        <v>0</v>
      </c>
      <c r="K184" s="18">
        <v>0</v>
      </c>
      <c r="L184" s="18">
        <v>49855.6</v>
      </c>
      <c r="M184" s="18">
        <v>45917.75</v>
      </c>
      <c r="N184" s="314">
        <f>SUBTOTAL(9,G184:M184)</f>
        <v>200000</v>
      </c>
      <c r="O184" s="316">
        <f>IFERROR(N184/$N$18*100,"0.00")</f>
        <v>1.4445325232956645E-2</v>
      </c>
    </row>
    <row r="185" spans="1:15" ht="12.75" x14ac:dyDescent="0.2">
      <c r="A185" s="293">
        <v>2</v>
      </c>
      <c r="B185" s="294">
        <v>3</v>
      </c>
      <c r="C185" s="294">
        <v>2</v>
      </c>
      <c r="D185" s="294">
        <v>3</v>
      </c>
      <c r="E185" s="294"/>
      <c r="F185" s="302" t="s">
        <v>696</v>
      </c>
      <c r="G185" s="19">
        <f>+G186</f>
        <v>0</v>
      </c>
      <c r="H185" s="19">
        <f t="shared" ref="H185:M185" si="97">+H186</f>
        <v>0</v>
      </c>
      <c r="I185" s="19">
        <f t="shared" si="97"/>
        <v>50000</v>
      </c>
      <c r="J185" s="19">
        <f t="shared" si="97"/>
        <v>0</v>
      </c>
      <c r="K185" s="19">
        <f t="shared" si="97"/>
        <v>0</v>
      </c>
      <c r="L185" s="19">
        <f t="shared" si="97"/>
        <v>0</v>
      </c>
      <c r="M185" s="19">
        <f t="shared" si="97"/>
        <v>150000</v>
      </c>
      <c r="N185" s="19">
        <f t="shared" si="96"/>
        <v>200000</v>
      </c>
      <c r="O185" s="42">
        <f t="shared" ref="O185" si="98">+O186</f>
        <v>1.4445325232956645E-2</v>
      </c>
    </row>
    <row r="186" spans="1:15" ht="12.75" x14ac:dyDescent="0.2">
      <c r="A186" s="303">
        <v>2</v>
      </c>
      <c r="B186" s="297">
        <v>3</v>
      </c>
      <c r="C186" s="297">
        <v>2</v>
      </c>
      <c r="D186" s="297">
        <v>3</v>
      </c>
      <c r="E186" s="297" t="s">
        <v>556</v>
      </c>
      <c r="F186" s="298" t="s">
        <v>696</v>
      </c>
      <c r="G186" s="18">
        <v>0</v>
      </c>
      <c r="H186" s="18">
        <v>0</v>
      </c>
      <c r="I186" s="18">
        <v>50000</v>
      </c>
      <c r="J186" s="18">
        <v>0</v>
      </c>
      <c r="K186" s="18">
        <v>0</v>
      </c>
      <c r="L186" s="18">
        <v>0</v>
      </c>
      <c r="M186" s="18">
        <v>150000</v>
      </c>
      <c r="N186" s="314">
        <f>SUBTOTAL(9,G186:M186)</f>
        <v>200000</v>
      </c>
      <c r="O186" s="317">
        <f>IFERROR(N186/$N$18*100,"0.00")</f>
        <v>1.4445325232956645E-2</v>
      </c>
    </row>
    <row r="187" spans="1:15" ht="12.75" x14ac:dyDescent="0.2">
      <c r="A187" s="293">
        <v>2</v>
      </c>
      <c r="B187" s="294">
        <v>3</v>
      </c>
      <c r="C187" s="294">
        <v>2</v>
      </c>
      <c r="D187" s="294">
        <v>4</v>
      </c>
      <c r="E187" s="294"/>
      <c r="F187" s="302" t="s">
        <v>697</v>
      </c>
      <c r="G187" s="19">
        <f>+G188</f>
        <v>0</v>
      </c>
      <c r="H187" s="19">
        <f t="shared" ref="H187:O187" si="99">+H188</f>
        <v>0</v>
      </c>
      <c r="I187" s="19">
        <f t="shared" si="99"/>
        <v>0</v>
      </c>
      <c r="J187" s="19">
        <f t="shared" si="99"/>
        <v>0</v>
      </c>
      <c r="K187" s="19">
        <f t="shared" si="99"/>
        <v>0</v>
      </c>
      <c r="L187" s="19">
        <f t="shared" si="99"/>
        <v>0</v>
      </c>
      <c r="M187" s="19">
        <f t="shared" si="99"/>
        <v>150543</v>
      </c>
      <c r="N187" s="19">
        <f t="shared" si="99"/>
        <v>150543</v>
      </c>
      <c r="O187" s="42">
        <f t="shared" si="99"/>
        <v>1.0873212982724961E-2</v>
      </c>
    </row>
    <row r="188" spans="1:15" ht="12.75" x14ac:dyDescent="0.2">
      <c r="A188" s="303">
        <v>2</v>
      </c>
      <c r="B188" s="297">
        <v>3</v>
      </c>
      <c r="C188" s="297">
        <v>2</v>
      </c>
      <c r="D188" s="297">
        <v>4</v>
      </c>
      <c r="E188" s="297" t="s">
        <v>556</v>
      </c>
      <c r="F188" s="298" t="s">
        <v>697</v>
      </c>
      <c r="G188" s="18">
        <v>0</v>
      </c>
      <c r="H188" s="18">
        <v>0</v>
      </c>
      <c r="I188" s="18">
        <v>0</v>
      </c>
      <c r="J188" s="18">
        <v>0</v>
      </c>
      <c r="K188" s="18">
        <v>0</v>
      </c>
      <c r="L188" s="18">
        <v>0</v>
      </c>
      <c r="M188" s="18">
        <v>150543</v>
      </c>
      <c r="N188" s="314">
        <f>SUBTOTAL(9,G188:M188)</f>
        <v>150543</v>
      </c>
      <c r="O188" s="316">
        <f>IFERROR(N188/$N$18*100,"0.00")</f>
        <v>1.0873212982724961E-2</v>
      </c>
    </row>
    <row r="189" spans="1:15" ht="12.75" x14ac:dyDescent="0.2">
      <c r="A189" s="290">
        <v>2</v>
      </c>
      <c r="B189" s="291">
        <v>3</v>
      </c>
      <c r="C189" s="291">
        <v>3</v>
      </c>
      <c r="D189" s="291"/>
      <c r="E189" s="291"/>
      <c r="F189" s="292" t="s">
        <v>698</v>
      </c>
      <c r="G189" s="22">
        <f>+G190+G192+G194+G196</f>
        <v>960000</v>
      </c>
      <c r="H189" s="22">
        <f t="shared" ref="H189:O189" si="100">+H190+H192+H194+H196</f>
        <v>165000</v>
      </c>
      <c r="I189" s="22">
        <f t="shared" si="100"/>
        <v>183000</v>
      </c>
      <c r="J189" s="22">
        <f t="shared" si="100"/>
        <v>275000</v>
      </c>
      <c r="K189" s="22">
        <f t="shared" si="100"/>
        <v>167000</v>
      </c>
      <c r="L189" s="22">
        <f t="shared" si="100"/>
        <v>0</v>
      </c>
      <c r="M189" s="22">
        <f t="shared" si="100"/>
        <v>750000</v>
      </c>
      <c r="N189" s="22">
        <f>+N190+N192+N194+N196</f>
        <v>2500000</v>
      </c>
      <c r="O189" s="22">
        <f t="shared" si="100"/>
        <v>0.18056656541195809</v>
      </c>
    </row>
    <row r="190" spans="1:15" ht="12.75" x14ac:dyDescent="0.2">
      <c r="A190" s="293">
        <v>2</v>
      </c>
      <c r="B190" s="294">
        <v>3</v>
      </c>
      <c r="C190" s="294">
        <v>3</v>
      </c>
      <c r="D190" s="294">
        <v>1</v>
      </c>
      <c r="E190" s="294"/>
      <c r="F190" s="302" t="s">
        <v>699</v>
      </c>
      <c r="G190" s="20">
        <f>G191</f>
        <v>450000</v>
      </c>
      <c r="H190" s="19">
        <f t="shared" ref="H190:O190" si="101">H191</f>
        <v>70000</v>
      </c>
      <c r="I190" s="19">
        <f t="shared" si="101"/>
        <v>70000</v>
      </c>
      <c r="J190" s="19">
        <f t="shared" si="101"/>
        <v>130000</v>
      </c>
      <c r="K190" s="19">
        <f t="shared" si="101"/>
        <v>80000</v>
      </c>
      <c r="L190" s="19">
        <f t="shared" si="101"/>
        <v>0</v>
      </c>
      <c r="M190" s="19">
        <f t="shared" si="101"/>
        <v>200000</v>
      </c>
      <c r="N190" s="19">
        <f t="shared" si="101"/>
        <v>1000000</v>
      </c>
      <c r="O190" s="42">
        <f t="shared" si="101"/>
        <v>7.2226626164783231E-2</v>
      </c>
    </row>
    <row r="191" spans="1:15" ht="12.75" x14ac:dyDescent="0.2">
      <c r="A191" s="303">
        <v>2</v>
      </c>
      <c r="B191" s="297">
        <v>3</v>
      </c>
      <c r="C191" s="297">
        <v>3</v>
      </c>
      <c r="D191" s="297">
        <v>1</v>
      </c>
      <c r="E191" s="297" t="s">
        <v>556</v>
      </c>
      <c r="F191" s="298" t="s">
        <v>699</v>
      </c>
      <c r="G191" s="18">
        <v>450000</v>
      </c>
      <c r="H191" s="18">
        <v>70000</v>
      </c>
      <c r="I191" s="18">
        <v>70000</v>
      </c>
      <c r="J191" s="18">
        <v>130000</v>
      </c>
      <c r="K191" s="18">
        <v>80000</v>
      </c>
      <c r="L191" s="18">
        <v>0</v>
      </c>
      <c r="M191" s="18">
        <v>200000</v>
      </c>
      <c r="N191" s="314">
        <f>SUBTOTAL(9,G191:M191)</f>
        <v>1000000</v>
      </c>
      <c r="O191" s="317">
        <f>IFERROR(N191/$N$18*100,"0.00")</f>
        <v>7.2226626164783231E-2</v>
      </c>
    </row>
    <row r="192" spans="1:15" ht="12.75" x14ac:dyDescent="0.2">
      <c r="A192" s="293">
        <v>2</v>
      </c>
      <c r="B192" s="294">
        <v>3</v>
      </c>
      <c r="C192" s="294">
        <v>3</v>
      </c>
      <c r="D192" s="294">
        <v>2</v>
      </c>
      <c r="E192" s="294"/>
      <c r="F192" s="302" t="s">
        <v>700</v>
      </c>
      <c r="G192" s="19">
        <f>+G193</f>
        <v>450000</v>
      </c>
      <c r="H192" s="19">
        <f t="shared" ref="H192:M192" si="102">+H193</f>
        <v>70000</v>
      </c>
      <c r="I192" s="19">
        <f t="shared" si="102"/>
        <v>70000</v>
      </c>
      <c r="J192" s="19">
        <f t="shared" si="102"/>
        <v>130000</v>
      </c>
      <c r="K192" s="19">
        <f t="shared" si="102"/>
        <v>80000</v>
      </c>
      <c r="L192" s="19">
        <f t="shared" si="102"/>
        <v>0</v>
      </c>
      <c r="M192" s="19">
        <f t="shared" si="102"/>
        <v>200000</v>
      </c>
      <c r="N192" s="19">
        <f>+N193</f>
        <v>1000000</v>
      </c>
      <c r="O192" s="19">
        <f>+O193</f>
        <v>7.2226626164783231E-2</v>
      </c>
    </row>
    <row r="193" spans="1:15" ht="12.75" x14ac:dyDescent="0.2">
      <c r="A193" s="303">
        <v>2</v>
      </c>
      <c r="B193" s="297">
        <v>3</v>
      </c>
      <c r="C193" s="297">
        <v>3</v>
      </c>
      <c r="D193" s="297">
        <v>2</v>
      </c>
      <c r="E193" s="297" t="s">
        <v>556</v>
      </c>
      <c r="F193" s="298" t="s">
        <v>700</v>
      </c>
      <c r="G193" s="18">
        <v>450000</v>
      </c>
      <c r="H193" s="18">
        <v>70000</v>
      </c>
      <c r="I193" s="18">
        <v>70000</v>
      </c>
      <c r="J193" s="18">
        <v>130000</v>
      </c>
      <c r="K193" s="18">
        <v>80000</v>
      </c>
      <c r="L193" s="18">
        <v>0</v>
      </c>
      <c r="M193" s="18">
        <v>200000</v>
      </c>
      <c r="N193" s="314">
        <f>SUBTOTAL(9,G193:M193)</f>
        <v>1000000</v>
      </c>
      <c r="O193" s="317">
        <f>IFERROR(N193/$N$18*100,"0.00")</f>
        <v>7.2226626164783231E-2</v>
      </c>
    </row>
    <row r="194" spans="1:15" ht="12.75" x14ac:dyDescent="0.2">
      <c r="A194" s="293">
        <v>2</v>
      </c>
      <c r="B194" s="294">
        <v>3</v>
      </c>
      <c r="C194" s="294">
        <v>3</v>
      </c>
      <c r="D194" s="294">
        <v>3</v>
      </c>
      <c r="E194" s="294"/>
      <c r="F194" s="302" t="s">
        <v>701</v>
      </c>
      <c r="G194" s="19">
        <f>+G195</f>
        <v>60000</v>
      </c>
      <c r="H194" s="19">
        <f t="shared" ref="H194:O194" si="103">+H195</f>
        <v>25000</v>
      </c>
      <c r="I194" s="19">
        <f t="shared" si="103"/>
        <v>43000</v>
      </c>
      <c r="J194" s="19">
        <f t="shared" si="103"/>
        <v>15000</v>
      </c>
      <c r="K194" s="19">
        <f t="shared" si="103"/>
        <v>7000</v>
      </c>
      <c r="L194" s="19">
        <f t="shared" si="103"/>
        <v>0</v>
      </c>
      <c r="M194" s="19">
        <f t="shared" si="103"/>
        <v>350000</v>
      </c>
      <c r="N194" s="19">
        <f t="shared" si="103"/>
        <v>500000</v>
      </c>
      <c r="O194" s="42">
        <f t="shared" si="103"/>
        <v>3.6113313082391615E-2</v>
      </c>
    </row>
    <row r="195" spans="1:15" ht="12.75" x14ac:dyDescent="0.2">
      <c r="A195" s="303">
        <v>2</v>
      </c>
      <c r="B195" s="297">
        <v>3</v>
      </c>
      <c r="C195" s="297">
        <v>3</v>
      </c>
      <c r="D195" s="297">
        <v>3</v>
      </c>
      <c r="E195" s="297" t="s">
        <v>556</v>
      </c>
      <c r="F195" s="298" t="s">
        <v>701</v>
      </c>
      <c r="G195" s="18">
        <v>60000</v>
      </c>
      <c r="H195" s="18">
        <v>25000</v>
      </c>
      <c r="I195" s="18">
        <v>43000</v>
      </c>
      <c r="J195" s="18">
        <v>15000</v>
      </c>
      <c r="K195" s="18">
        <v>7000</v>
      </c>
      <c r="L195" s="18">
        <v>0</v>
      </c>
      <c r="M195" s="18">
        <v>350000</v>
      </c>
      <c r="N195" s="314">
        <f>SUBTOTAL(9,G195:M195)</f>
        <v>500000</v>
      </c>
      <c r="O195" s="317">
        <f>IFERROR(N195/$N$18*100,"0.00")</f>
        <v>3.6113313082391615E-2</v>
      </c>
    </row>
    <row r="196" spans="1:15" ht="12.75" x14ac:dyDescent="0.2">
      <c r="A196" s="293">
        <v>2</v>
      </c>
      <c r="B196" s="294">
        <v>3</v>
      </c>
      <c r="C196" s="294">
        <v>3</v>
      </c>
      <c r="D196" s="294">
        <v>4</v>
      </c>
      <c r="E196" s="294"/>
      <c r="F196" s="302" t="s">
        <v>702</v>
      </c>
      <c r="G196" s="19">
        <f>+G197</f>
        <v>0</v>
      </c>
      <c r="H196" s="19">
        <f t="shared" ref="H196:M196" si="104">+H197</f>
        <v>0</v>
      </c>
      <c r="I196" s="19">
        <f t="shared" si="104"/>
        <v>0</v>
      </c>
      <c r="J196" s="19">
        <f t="shared" si="104"/>
        <v>0</v>
      </c>
      <c r="K196" s="19">
        <f t="shared" si="104"/>
        <v>0</v>
      </c>
      <c r="L196" s="19">
        <f t="shared" si="104"/>
        <v>0</v>
      </c>
      <c r="M196" s="19">
        <f t="shared" si="104"/>
        <v>0</v>
      </c>
      <c r="N196" s="19">
        <f>+N197</f>
        <v>0</v>
      </c>
      <c r="O196" s="19">
        <f>+O197</f>
        <v>0</v>
      </c>
    </row>
    <row r="197" spans="1:15" ht="12.75" x14ac:dyDescent="0.2">
      <c r="A197" s="303">
        <v>2</v>
      </c>
      <c r="B197" s="297">
        <v>3</v>
      </c>
      <c r="C197" s="297">
        <v>3</v>
      </c>
      <c r="D197" s="297">
        <v>4</v>
      </c>
      <c r="E197" s="297" t="s">
        <v>556</v>
      </c>
      <c r="F197" s="298" t="s">
        <v>702</v>
      </c>
      <c r="G197" s="18">
        <v>0</v>
      </c>
      <c r="H197" s="18">
        <v>0</v>
      </c>
      <c r="I197" s="18">
        <v>0</v>
      </c>
      <c r="J197" s="18">
        <v>0</v>
      </c>
      <c r="K197" s="18">
        <v>0</v>
      </c>
      <c r="L197" s="18">
        <v>0</v>
      </c>
      <c r="M197" s="18">
        <v>0</v>
      </c>
      <c r="N197" s="314">
        <f>SUBTOTAL(9,G197:M197)</f>
        <v>0</v>
      </c>
      <c r="O197" s="317">
        <f>IFERROR(N197/$N$18*100,"0.00")</f>
        <v>0</v>
      </c>
    </row>
    <row r="198" spans="1:15" ht="12.75" x14ac:dyDescent="0.2">
      <c r="A198" s="290">
        <v>2</v>
      </c>
      <c r="B198" s="291">
        <v>3</v>
      </c>
      <c r="C198" s="291">
        <v>4</v>
      </c>
      <c r="D198" s="291"/>
      <c r="E198" s="291"/>
      <c r="F198" s="292" t="s">
        <v>703</v>
      </c>
      <c r="G198" s="22">
        <f>+G199</f>
        <v>51266515.513515502</v>
      </c>
      <c r="H198" s="22">
        <f t="shared" ref="H198:O199" si="105">+H199</f>
        <v>3553588.2429407602</v>
      </c>
      <c r="I198" s="22">
        <f t="shared" si="105"/>
        <v>157046816.24000001</v>
      </c>
      <c r="J198" s="22">
        <f t="shared" si="105"/>
        <v>0</v>
      </c>
      <c r="K198" s="22">
        <f t="shared" si="105"/>
        <v>263345</v>
      </c>
      <c r="L198" s="22">
        <f t="shared" si="105"/>
        <v>0</v>
      </c>
      <c r="M198" s="22">
        <f t="shared" si="105"/>
        <v>0</v>
      </c>
      <c r="N198" s="22">
        <f t="shared" si="105"/>
        <v>212130264.99645627</v>
      </c>
      <c r="O198" s="41">
        <f t="shared" si="105"/>
        <v>15.321453348135448</v>
      </c>
    </row>
    <row r="199" spans="1:15" ht="12.75" x14ac:dyDescent="0.2">
      <c r="A199" s="293">
        <v>2</v>
      </c>
      <c r="B199" s="294">
        <v>3</v>
      </c>
      <c r="C199" s="294">
        <v>4</v>
      </c>
      <c r="D199" s="294">
        <v>1</v>
      </c>
      <c r="E199" s="294"/>
      <c r="F199" s="302" t="s">
        <v>704</v>
      </c>
      <c r="G199" s="19">
        <f>+G200</f>
        <v>51266515.513515502</v>
      </c>
      <c r="H199" s="19">
        <f t="shared" si="105"/>
        <v>3553588.2429407602</v>
      </c>
      <c r="I199" s="19">
        <f t="shared" si="105"/>
        <v>157046816.24000001</v>
      </c>
      <c r="J199" s="19">
        <f t="shared" si="105"/>
        <v>0</v>
      </c>
      <c r="K199" s="19">
        <f t="shared" si="105"/>
        <v>263345</v>
      </c>
      <c r="L199" s="19">
        <f t="shared" si="105"/>
        <v>0</v>
      </c>
      <c r="M199" s="19">
        <f t="shared" si="105"/>
        <v>0</v>
      </c>
      <c r="N199" s="19">
        <f>+N200</f>
        <v>212130264.99645627</v>
      </c>
      <c r="O199" s="42">
        <f t="shared" si="105"/>
        <v>15.321453348135448</v>
      </c>
    </row>
    <row r="200" spans="1:15" ht="12.75" x14ac:dyDescent="0.2">
      <c r="A200" s="303">
        <v>2</v>
      </c>
      <c r="B200" s="297">
        <v>3</v>
      </c>
      <c r="C200" s="297">
        <v>4</v>
      </c>
      <c r="D200" s="297">
        <v>1</v>
      </c>
      <c r="E200" s="297" t="s">
        <v>556</v>
      </c>
      <c r="F200" s="298" t="s">
        <v>704</v>
      </c>
      <c r="G200" s="18">
        <v>51266515.513515502</v>
      </c>
      <c r="H200" s="18">
        <v>3553588.2429407602</v>
      </c>
      <c r="I200" s="18">
        <v>157046816.24000001</v>
      </c>
      <c r="J200" s="18">
        <v>0</v>
      </c>
      <c r="K200" s="18">
        <v>263345</v>
      </c>
      <c r="L200" s="18">
        <v>0</v>
      </c>
      <c r="M200" s="18">
        <v>0</v>
      </c>
      <c r="N200" s="314">
        <f>SUBTOTAL(9,G200:M200)</f>
        <v>212130264.99645627</v>
      </c>
      <c r="O200" s="317">
        <f>IFERROR(N200/$N$18*100,"0.00")</f>
        <v>15.321453348135448</v>
      </c>
    </row>
    <row r="201" spans="1:15" ht="12.75" x14ac:dyDescent="0.2">
      <c r="A201" s="290">
        <v>2</v>
      </c>
      <c r="B201" s="291">
        <v>3</v>
      </c>
      <c r="C201" s="291">
        <v>5</v>
      </c>
      <c r="D201" s="291"/>
      <c r="E201" s="291"/>
      <c r="F201" s="292" t="s">
        <v>705</v>
      </c>
      <c r="G201" s="22">
        <f>+G202+G204+G206+G208</f>
        <v>565000</v>
      </c>
      <c r="H201" s="22">
        <f t="shared" ref="H201:O201" si="106">+H202+H204+H206+H208</f>
        <v>212200</v>
      </c>
      <c r="I201" s="22">
        <f t="shared" si="106"/>
        <v>453400</v>
      </c>
      <c r="J201" s="22">
        <f t="shared" si="106"/>
        <v>187000</v>
      </c>
      <c r="K201" s="22">
        <f t="shared" si="106"/>
        <v>45800</v>
      </c>
      <c r="L201" s="22">
        <f t="shared" si="106"/>
        <v>203800</v>
      </c>
      <c r="M201" s="22">
        <f t="shared" si="106"/>
        <v>332800</v>
      </c>
      <c r="N201" s="22">
        <f t="shared" si="106"/>
        <v>2000000</v>
      </c>
      <c r="O201" s="22">
        <f t="shared" si="106"/>
        <v>0.14445325232956646</v>
      </c>
    </row>
    <row r="202" spans="1:15" ht="12.75" x14ac:dyDescent="0.2">
      <c r="A202" s="293">
        <v>2</v>
      </c>
      <c r="B202" s="294">
        <v>3</v>
      </c>
      <c r="C202" s="294">
        <v>5</v>
      </c>
      <c r="D202" s="294">
        <v>2</v>
      </c>
      <c r="E202" s="294"/>
      <c r="F202" s="302" t="s">
        <v>706</v>
      </c>
      <c r="G202" s="19">
        <f>+G203</f>
        <v>0</v>
      </c>
      <c r="H202" s="19">
        <f t="shared" ref="H202:O202" si="107">+H203</f>
        <v>0</v>
      </c>
      <c r="I202" s="19">
        <f t="shared" si="107"/>
        <v>0</v>
      </c>
      <c r="J202" s="19">
        <f t="shared" si="107"/>
        <v>0</v>
      </c>
      <c r="K202" s="19">
        <f t="shared" si="107"/>
        <v>0</v>
      </c>
      <c r="L202" s="19">
        <f t="shared" si="107"/>
        <v>0</v>
      </c>
      <c r="M202" s="19">
        <f t="shared" si="107"/>
        <v>0</v>
      </c>
      <c r="N202" s="19">
        <f t="shared" si="107"/>
        <v>0</v>
      </c>
      <c r="O202" s="42">
        <f t="shared" si="107"/>
        <v>0</v>
      </c>
    </row>
    <row r="203" spans="1:15" ht="12.75" x14ac:dyDescent="0.2">
      <c r="A203" s="303">
        <v>2</v>
      </c>
      <c r="B203" s="297">
        <v>3</v>
      </c>
      <c r="C203" s="297">
        <v>5</v>
      </c>
      <c r="D203" s="297">
        <v>2</v>
      </c>
      <c r="E203" s="297" t="s">
        <v>556</v>
      </c>
      <c r="F203" s="298" t="s">
        <v>706</v>
      </c>
      <c r="G203" s="18">
        <v>0</v>
      </c>
      <c r="H203" s="18">
        <v>0</v>
      </c>
      <c r="I203" s="18">
        <v>0</v>
      </c>
      <c r="J203" s="18">
        <v>0</v>
      </c>
      <c r="K203" s="18">
        <v>0</v>
      </c>
      <c r="L203" s="18">
        <v>0</v>
      </c>
      <c r="M203" s="18">
        <v>0</v>
      </c>
      <c r="N203" s="314">
        <f t="shared" ref="N203:N207" si="108">SUBTOTAL(9,G203:M203)</f>
        <v>0</v>
      </c>
      <c r="O203" s="317">
        <f t="shared" ref="O203:O207" si="109">IFERROR(N203/$N$18*100,"0.00")</f>
        <v>0</v>
      </c>
    </row>
    <row r="204" spans="1:15" ht="12.75" x14ac:dyDescent="0.2">
      <c r="A204" s="293">
        <v>2</v>
      </c>
      <c r="B204" s="294">
        <v>3</v>
      </c>
      <c r="C204" s="294">
        <v>5</v>
      </c>
      <c r="D204" s="294">
        <v>3</v>
      </c>
      <c r="E204" s="294"/>
      <c r="F204" s="302" t="s">
        <v>707</v>
      </c>
      <c r="G204" s="19">
        <f>+G205</f>
        <v>0</v>
      </c>
      <c r="H204" s="19">
        <f t="shared" ref="H204:O204" si="110">+H205</f>
        <v>0</v>
      </c>
      <c r="I204" s="19">
        <f t="shared" si="110"/>
        <v>0</v>
      </c>
      <c r="J204" s="19">
        <f t="shared" si="110"/>
        <v>0</v>
      </c>
      <c r="K204" s="19">
        <f t="shared" si="110"/>
        <v>0</v>
      </c>
      <c r="L204" s="19">
        <f t="shared" si="110"/>
        <v>0</v>
      </c>
      <c r="M204" s="19">
        <f t="shared" si="110"/>
        <v>0</v>
      </c>
      <c r="N204" s="19">
        <f t="shared" si="110"/>
        <v>0</v>
      </c>
      <c r="O204" s="42">
        <f t="shared" si="110"/>
        <v>0</v>
      </c>
    </row>
    <row r="205" spans="1:15" ht="12.75" x14ac:dyDescent="0.2">
      <c r="A205" s="303">
        <v>2</v>
      </c>
      <c r="B205" s="297">
        <v>3</v>
      </c>
      <c r="C205" s="297">
        <v>5</v>
      </c>
      <c r="D205" s="297">
        <v>3</v>
      </c>
      <c r="E205" s="297" t="s">
        <v>556</v>
      </c>
      <c r="F205" s="298" t="s">
        <v>707</v>
      </c>
      <c r="G205" s="18">
        <v>0</v>
      </c>
      <c r="H205" s="18">
        <v>0</v>
      </c>
      <c r="I205" s="18">
        <v>0</v>
      </c>
      <c r="J205" s="18">
        <v>0</v>
      </c>
      <c r="K205" s="18">
        <v>0</v>
      </c>
      <c r="L205" s="18">
        <v>0</v>
      </c>
      <c r="M205" s="18">
        <v>0</v>
      </c>
      <c r="N205" s="314">
        <f t="shared" si="108"/>
        <v>0</v>
      </c>
      <c r="O205" s="317">
        <f t="shared" si="109"/>
        <v>0</v>
      </c>
    </row>
    <row r="206" spans="1:15" ht="12.75" x14ac:dyDescent="0.2">
      <c r="A206" s="293">
        <v>2</v>
      </c>
      <c r="B206" s="294">
        <v>3</v>
      </c>
      <c r="C206" s="294">
        <v>5</v>
      </c>
      <c r="D206" s="294">
        <v>4</v>
      </c>
      <c r="E206" s="294"/>
      <c r="F206" s="302" t="s">
        <v>708</v>
      </c>
      <c r="G206" s="19">
        <f>+G207</f>
        <v>0</v>
      </c>
      <c r="H206" s="19">
        <f t="shared" ref="H206:O206" si="111">+H207</f>
        <v>0</v>
      </c>
      <c r="I206" s="19">
        <f t="shared" si="111"/>
        <v>0</v>
      </c>
      <c r="J206" s="19">
        <f t="shared" si="111"/>
        <v>0</v>
      </c>
      <c r="K206" s="19">
        <f t="shared" si="111"/>
        <v>0</v>
      </c>
      <c r="L206" s="19">
        <f t="shared" si="111"/>
        <v>0</v>
      </c>
      <c r="M206" s="19">
        <f t="shared" si="111"/>
        <v>0</v>
      </c>
      <c r="N206" s="19">
        <f t="shared" si="111"/>
        <v>0</v>
      </c>
      <c r="O206" s="42">
        <f t="shared" si="111"/>
        <v>0</v>
      </c>
    </row>
    <row r="207" spans="1:15" ht="12.75" x14ac:dyDescent="0.2">
      <c r="A207" s="303">
        <v>2</v>
      </c>
      <c r="B207" s="297">
        <v>3</v>
      </c>
      <c r="C207" s="297">
        <v>5</v>
      </c>
      <c r="D207" s="297">
        <v>4</v>
      </c>
      <c r="E207" s="297" t="s">
        <v>556</v>
      </c>
      <c r="F207" s="298" t="s">
        <v>708</v>
      </c>
      <c r="G207" s="18">
        <v>0</v>
      </c>
      <c r="H207" s="18">
        <v>0</v>
      </c>
      <c r="I207" s="18">
        <v>0</v>
      </c>
      <c r="J207" s="18">
        <v>0</v>
      </c>
      <c r="K207" s="18">
        <v>0</v>
      </c>
      <c r="L207" s="18">
        <v>0</v>
      </c>
      <c r="M207" s="18">
        <v>0</v>
      </c>
      <c r="N207" s="314">
        <f t="shared" si="108"/>
        <v>0</v>
      </c>
      <c r="O207" s="317">
        <f t="shared" si="109"/>
        <v>0</v>
      </c>
    </row>
    <row r="208" spans="1:15" ht="12.75" x14ac:dyDescent="0.2">
      <c r="A208" s="293">
        <v>2</v>
      </c>
      <c r="B208" s="294">
        <v>3</v>
      </c>
      <c r="C208" s="294">
        <v>5</v>
      </c>
      <c r="D208" s="294">
        <v>5</v>
      </c>
      <c r="E208" s="294"/>
      <c r="F208" s="302" t="s">
        <v>709</v>
      </c>
      <c r="G208" s="19">
        <f>+G209</f>
        <v>565000</v>
      </c>
      <c r="H208" s="19">
        <f t="shared" ref="H208:O208" si="112">+H209</f>
        <v>212200</v>
      </c>
      <c r="I208" s="19">
        <f t="shared" si="112"/>
        <v>453400</v>
      </c>
      <c r="J208" s="19">
        <f t="shared" si="112"/>
        <v>187000</v>
      </c>
      <c r="K208" s="19">
        <f t="shared" si="112"/>
        <v>45800</v>
      </c>
      <c r="L208" s="19">
        <f t="shared" si="112"/>
        <v>203800</v>
      </c>
      <c r="M208" s="19">
        <f t="shared" si="112"/>
        <v>332800</v>
      </c>
      <c r="N208" s="19">
        <f>+N209</f>
        <v>2000000</v>
      </c>
      <c r="O208" s="42">
        <f t="shared" si="112"/>
        <v>0.14445325232956646</v>
      </c>
    </row>
    <row r="209" spans="1:15" ht="12.75" x14ac:dyDescent="0.2">
      <c r="A209" s="303">
        <v>2</v>
      </c>
      <c r="B209" s="297">
        <v>3</v>
      </c>
      <c r="C209" s="297">
        <v>5</v>
      </c>
      <c r="D209" s="297">
        <v>5</v>
      </c>
      <c r="E209" s="297" t="s">
        <v>556</v>
      </c>
      <c r="F209" s="298" t="s">
        <v>710</v>
      </c>
      <c r="G209" s="18">
        <v>565000</v>
      </c>
      <c r="H209" s="18">
        <v>212200</v>
      </c>
      <c r="I209" s="18">
        <v>453400</v>
      </c>
      <c r="J209" s="18">
        <v>187000</v>
      </c>
      <c r="K209" s="18">
        <v>45800</v>
      </c>
      <c r="L209" s="18">
        <v>203800</v>
      </c>
      <c r="M209" s="18">
        <v>332800</v>
      </c>
      <c r="N209" s="314">
        <f>SUBTOTAL(9,G209:M209)</f>
        <v>2000000</v>
      </c>
      <c r="O209" s="317">
        <f>IFERROR(N209/$N$18*100,"0.00")</f>
        <v>0.14445325232956646</v>
      </c>
    </row>
    <row r="210" spans="1:15" ht="12.75" x14ac:dyDescent="0.2">
      <c r="A210" s="290">
        <v>2</v>
      </c>
      <c r="B210" s="291">
        <v>3</v>
      </c>
      <c r="C210" s="291">
        <v>6</v>
      </c>
      <c r="D210" s="291"/>
      <c r="E210" s="291"/>
      <c r="F210" s="292" t="s">
        <v>711</v>
      </c>
      <c r="G210" s="22">
        <f>+G211+G215+G219+G223</f>
        <v>62148.6384819987</v>
      </c>
      <c r="H210" s="22">
        <f t="shared" ref="H210:O210" si="113">+H211+H215+H219+H223</f>
        <v>23305.744174503605</v>
      </c>
      <c r="I210" s="22">
        <f t="shared" si="113"/>
        <v>256734.7378494982</v>
      </c>
      <c r="J210" s="22">
        <f t="shared" si="113"/>
        <v>92685.801265001093</v>
      </c>
      <c r="K210" s="22">
        <f t="shared" si="113"/>
        <v>61611.475698996292</v>
      </c>
      <c r="L210" s="22">
        <f t="shared" si="113"/>
        <v>0</v>
      </c>
      <c r="M210" s="22">
        <f t="shared" si="113"/>
        <v>580371.60253000213</v>
      </c>
      <c r="N210" s="22">
        <f t="shared" si="113"/>
        <v>1076858</v>
      </c>
      <c r="O210" s="22">
        <f t="shared" si="113"/>
        <v>7.7777820198556141E-2</v>
      </c>
    </row>
    <row r="211" spans="1:15" ht="12.75" x14ac:dyDescent="0.2">
      <c r="A211" s="293">
        <v>2</v>
      </c>
      <c r="B211" s="294">
        <v>3</v>
      </c>
      <c r="C211" s="294">
        <v>6</v>
      </c>
      <c r="D211" s="294">
        <v>1</v>
      </c>
      <c r="E211" s="294"/>
      <c r="F211" s="302" t="s">
        <v>712</v>
      </c>
      <c r="G211" s="19">
        <f>+G212+G213+G214</f>
        <v>0</v>
      </c>
      <c r="H211" s="19">
        <f t="shared" ref="H211:O211" si="114">+H212+H213+H214</f>
        <v>0</v>
      </c>
      <c r="I211" s="19">
        <f t="shared" si="114"/>
        <v>0</v>
      </c>
      <c r="J211" s="19">
        <f t="shared" si="114"/>
        <v>0</v>
      </c>
      <c r="K211" s="19">
        <f t="shared" si="114"/>
        <v>0</v>
      </c>
      <c r="L211" s="19">
        <f t="shared" si="114"/>
        <v>0</v>
      </c>
      <c r="M211" s="19">
        <f t="shared" si="114"/>
        <v>0</v>
      </c>
      <c r="N211" s="19">
        <f t="shared" si="114"/>
        <v>0</v>
      </c>
      <c r="O211" s="42">
        <f t="shared" si="114"/>
        <v>0</v>
      </c>
    </row>
    <row r="212" spans="1:15" ht="12.75" x14ac:dyDescent="0.2">
      <c r="A212" s="303">
        <v>2</v>
      </c>
      <c r="B212" s="297">
        <v>3</v>
      </c>
      <c r="C212" s="297">
        <v>6</v>
      </c>
      <c r="D212" s="297">
        <v>1</v>
      </c>
      <c r="E212" s="297" t="s">
        <v>556</v>
      </c>
      <c r="F212" s="298" t="s">
        <v>713</v>
      </c>
      <c r="G212" s="18">
        <v>0</v>
      </c>
      <c r="H212" s="18">
        <v>0</v>
      </c>
      <c r="I212" s="18">
        <v>0</v>
      </c>
      <c r="J212" s="18">
        <v>0</v>
      </c>
      <c r="K212" s="18">
        <v>0</v>
      </c>
      <c r="L212" s="18">
        <v>0</v>
      </c>
      <c r="M212" s="18">
        <v>0</v>
      </c>
      <c r="N212" s="314">
        <f>SUBTOTAL(9,G212:M212)</f>
        <v>0</v>
      </c>
      <c r="O212" s="316">
        <f>IFERROR(N212/$N$18*100,"0.00")</f>
        <v>0</v>
      </c>
    </row>
    <row r="213" spans="1:15" ht="12.75" x14ac:dyDescent="0.2">
      <c r="A213" s="303">
        <v>2</v>
      </c>
      <c r="B213" s="297">
        <v>3</v>
      </c>
      <c r="C213" s="297">
        <v>6</v>
      </c>
      <c r="D213" s="297">
        <v>1</v>
      </c>
      <c r="E213" s="297" t="s">
        <v>558</v>
      </c>
      <c r="F213" s="298" t="s">
        <v>714</v>
      </c>
      <c r="G213" s="18">
        <v>0</v>
      </c>
      <c r="H213" s="18">
        <v>0</v>
      </c>
      <c r="I213" s="18">
        <v>0</v>
      </c>
      <c r="J213" s="18">
        <v>0</v>
      </c>
      <c r="K213" s="18">
        <v>0</v>
      </c>
      <c r="L213" s="18">
        <v>0</v>
      </c>
      <c r="M213" s="18">
        <v>0</v>
      </c>
      <c r="N213" s="314">
        <f t="shared" ref="N213:N214" si="115">SUBTOTAL(9,G213:M213)</f>
        <v>0</v>
      </c>
      <c r="O213" s="316">
        <f t="shared" ref="O213:O214" si="116">IFERROR(N213/$N$18*100,"0.00")</f>
        <v>0</v>
      </c>
    </row>
    <row r="214" spans="1:15" ht="12.75" x14ac:dyDescent="0.2">
      <c r="A214" s="303">
        <v>2</v>
      </c>
      <c r="B214" s="297">
        <v>3</v>
      </c>
      <c r="C214" s="297">
        <v>6</v>
      </c>
      <c r="D214" s="297">
        <v>1</v>
      </c>
      <c r="E214" s="297" t="s">
        <v>580</v>
      </c>
      <c r="F214" s="298" t="s">
        <v>715</v>
      </c>
      <c r="G214" s="18">
        <v>0</v>
      </c>
      <c r="H214" s="18">
        <v>0</v>
      </c>
      <c r="I214" s="18">
        <v>0</v>
      </c>
      <c r="J214" s="18">
        <v>0</v>
      </c>
      <c r="K214" s="18">
        <v>0</v>
      </c>
      <c r="L214" s="18">
        <v>0</v>
      </c>
      <c r="M214" s="18">
        <v>0</v>
      </c>
      <c r="N214" s="314">
        <f t="shared" si="115"/>
        <v>0</v>
      </c>
      <c r="O214" s="316">
        <f t="shared" si="116"/>
        <v>0</v>
      </c>
    </row>
    <row r="215" spans="1:15" ht="12.75" x14ac:dyDescent="0.2">
      <c r="A215" s="293">
        <v>2</v>
      </c>
      <c r="B215" s="294">
        <v>3</v>
      </c>
      <c r="C215" s="294">
        <v>6</v>
      </c>
      <c r="D215" s="294">
        <v>2</v>
      </c>
      <c r="E215" s="294"/>
      <c r="F215" s="302" t="s">
        <v>716</v>
      </c>
      <c r="G215" s="19">
        <f>+G216+G217+G218</f>
        <v>0</v>
      </c>
      <c r="H215" s="19">
        <f t="shared" ref="H215:O215" si="117">+H216+H217+H218</f>
        <v>0</v>
      </c>
      <c r="I215" s="19">
        <f t="shared" si="117"/>
        <v>0</v>
      </c>
      <c r="J215" s="19">
        <f t="shared" si="117"/>
        <v>0</v>
      </c>
      <c r="K215" s="19">
        <f t="shared" si="117"/>
        <v>0</v>
      </c>
      <c r="L215" s="19">
        <f t="shared" si="117"/>
        <v>0</v>
      </c>
      <c r="M215" s="19">
        <f t="shared" si="117"/>
        <v>150000</v>
      </c>
      <c r="N215" s="19">
        <f t="shared" si="117"/>
        <v>150000</v>
      </c>
      <c r="O215" s="42">
        <f t="shared" si="117"/>
        <v>1.0833993924717483E-2</v>
      </c>
    </row>
    <row r="216" spans="1:15" ht="12.75" x14ac:dyDescent="0.2">
      <c r="A216" s="303">
        <v>2</v>
      </c>
      <c r="B216" s="297">
        <v>3</v>
      </c>
      <c r="C216" s="297">
        <v>6</v>
      </c>
      <c r="D216" s="297">
        <v>2</v>
      </c>
      <c r="E216" s="297" t="s">
        <v>556</v>
      </c>
      <c r="F216" s="298" t="s">
        <v>717</v>
      </c>
      <c r="G216" s="18">
        <v>0</v>
      </c>
      <c r="H216" s="18">
        <v>0</v>
      </c>
      <c r="I216" s="18">
        <v>0</v>
      </c>
      <c r="J216" s="18">
        <v>0</v>
      </c>
      <c r="K216" s="18">
        <v>0</v>
      </c>
      <c r="L216" s="18">
        <v>0</v>
      </c>
      <c r="M216" s="18">
        <v>0</v>
      </c>
      <c r="N216" s="314">
        <f>SUBTOTAL(9,G216:M216)</f>
        <v>0</v>
      </c>
      <c r="O216" s="317">
        <f>IFERROR(N216/$N$18*100,"0.00")</f>
        <v>0</v>
      </c>
    </row>
    <row r="217" spans="1:15" ht="12.75" x14ac:dyDescent="0.2">
      <c r="A217" s="303">
        <v>2</v>
      </c>
      <c r="B217" s="297">
        <v>3</v>
      </c>
      <c r="C217" s="297">
        <v>6</v>
      </c>
      <c r="D217" s="297">
        <v>2</v>
      </c>
      <c r="E217" s="297" t="s">
        <v>558</v>
      </c>
      <c r="F217" s="298" t="s">
        <v>718</v>
      </c>
      <c r="G217" s="18">
        <v>0</v>
      </c>
      <c r="H217" s="18">
        <v>0</v>
      </c>
      <c r="I217" s="18">
        <v>0</v>
      </c>
      <c r="J217" s="18">
        <v>0</v>
      </c>
      <c r="K217" s="18">
        <v>0</v>
      </c>
      <c r="L217" s="18">
        <v>0</v>
      </c>
      <c r="M217" s="18">
        <v>150000</v>
      </c>
      <c r="N217" s="314">
        <f>SUBTOTAL(9,G217:M217)</f>
        <v>150000</v>
      </c>
      <c r="O217" s="317">
        <f>IFERROR(N217/$N$18*100,"0.00")</f>
        <v>1.0833993924717483E-2</v>
      </c>
    </row>
    <row r="218" spans="1:15" ht="12.75" x14ac:dyDescent="0.2">
      <c r="A218" s="303">
        <v>2</v>
      </c>
      <c r="B218" s="297">
        <v>3</v>
      </c>
      <c r="C218" s="297">
        <v>6</v>
      </c>
      <c r="D218" s="297">
        <v>2</v>
      </c>
      <c r="E218" s="297" t="s">
        <v>565</v>
      </c>
      <c r="F218" s="298" t="s">
        <v>719</v>
      </c>
      <c r="G218" s="18">
        <v>0</v>
      </c>
      <c r="H218" s="18">
        <v>0</v>
      </c>
      <c r="I218" s="18">
        <v>0</v>
      </c>
      <c r="J218" s="18">
        <v>0</v>
      </c>
      <c r="K218" s="18">
        <v>0</v>
      </c>
      <c r="L218" s="18">
        <v>0</v>
      </c>
      <c r="M218" s="18">
        <v>0</v>
      </c>
      <c r="N218" s="314">
        <f>SUBTOTAL(9,G218:M218)</f>
        <v>0</v>
      </c>
      <c r="O218" s="317">
        <f>IFERROR(N218/$N$18*100,"0.00")</f>
        <v>0</v>
      </c>
    </row>
    <row r="219" spans="1:15" ht="12.75" x14ac:dyDescent="0.2">
      <c r="A219" s="293">
        <v>2</v>
      </c>
      <c r="B219" s="294">
        <v>3</v>
      </c>
      <c r="C219" s="294">
        <v>6</v>
      </c>
      <c r="D219" s="294">
        <v>3</v>
      </c>
      <c r="E219" s="294"/>
      <c r="F219" s="302" t="s">
        <v>720</v>
      </c>
      <c r="G219" s="19">
        <f>+G220+G221+G222</f>
        <v>62148.6384819987</v>
      </c>
      <c r="H219" s="19">
        <f t="shared" ref="H219:O219" si="118">+H220+H221+H222</f>
        <v>23305.744174503605</v>
      </c>
      <c r="I219" s="19">
        <f t="shared" si="118"/>
        <v>256734.7378494982</v>
      </c>
      <c r="J219" s="19">
        <f t="shared" si="118"/>
        <v>92685.801265001093</v>
      </c>
      <c r="K219" s="19">
        <f t="shared" si="118"/>
        <v>61611.475698996292</v>
      </c>
      <c r="L219" s="19">
        <f t="shared" si="118"/>
        <v>0</v>
      </c>
      <c r="M219" s="19">
        <f t="shared" si="118"/>
        <v>430371.60253000219</v>
      </c>
      <c r="N219" s="19">
        <f t="shared" si="118"/>
        <v>926858</v>
      </c>
      <c r="O219" s="42">
        <f t="shared" si="118"/>
        <v>6.6943826273838658E-2</v>
      </c>
    </row>
    <row r="220" spans="1:15" ht="12.75" x14ac:dyDescent="0.2">
      <c r="A220" s="303">
        <v>2</v>
      </c>
      <c r="B220" s="297">
        <v>3</v>
      </c>
      <c r="C220" s="297">
        <v>6</v>
      </c>
      <c r="D220" s="297">
        <v>3</v>
      </c>
      <c r="E220" s="297" t="s">
        <v>580</v>
      </c>
      <c r="F220" s="308" t="s">
        <v>721</v>
      </c>
      <c r="G220" s="18">
        <v>40000</v>
      </c>
      <c r="H220" s="18">
        <v>15000</v>
      </c>
      <c r="I220" s="18">
        <v>110000</v>
      </c>
      <c r="J220" s="18">
        <v>65000</v>
      </c>
      <c r="K220" s="18">
        <v>45000</v>
      </c>
      <c r="L220" s="18"/>
      <c r="M220" s="18">
        <v>225000</v>
      </c>
      <c r="N220" s="314">
        <f>SUBTOTAL(9,G220:M220)</f>
        <v>500000</v>
      </c>
      <c r="O220" s="316">
        <f>IFERROR(N220/$N$18*100,"0.00")</f>
        <v>3.6113313082391615E-2</v>
      </c>
    </row>
    <row r="221" spans="1:15" ht="12.75" x14ac:dyDescent="0.2">
      <c r="A221" s="303">
        <v>2</v>
      </c>
      <c r="B221" s="297">
        <v>3</v>
      </c>
      <c r="C221" s="297">
        <v>6</v>
      </c>
      <c r="D221" s="297">
        <v>3</v>
      </c>
      <c r="E221" s="297" t="s">
        <v>560</v>
      </c>
      <c r="F221" s="298" t="s">
        <v>722</v>
      </c>
      <c r="G221" s="18">
        <v>0</v>
      </c>
      <c r="H221" s="18">
        <v>0</v>
      </c>
      <c r="I221" s="18">
        <v>0</v>
      </c>
      <c r="J221" s="18">
        <v>0</v>
      </c>
      <c r="K221" s="18">
        <v>0</v>
      </c>
      <c r="L221" s="18">
        <v>0</v>
      </c>
      <c r="M221" s="18">
        <v>0</v>
      </c>
      <c r="N221" s="314">
        <f t="shared" ref="N221:N222" si="119">SUBTOTAL(9,G221:M221)</f>
        <v>0</v>
      </c>
      <c r="O221" s="316">
        <f t="shared" ref="O221:O222" si="120">IFERROR(N221/$N$18*100,"0.00")</f>
        <v>0</v>
      </c>
    </row>
    <row r="222" spans="1:15" ht="12.75" x14ac:dyDescent="0.2">
      <c r="A222" s="303">
        <v>2</v>
      </c>
      <c r="B222" s="297">
        <v>3</v>
      </c>
      <c r="C222" s="297">
        <v>6</v>
      </c>
      <c r="D222" s="297">
        <v>3</v>
      </c>
      <c r="E222" s="297" t="s">
        <v>562</v>
      </c>
      <c r="F222" s="298" t="s">
        <v>723</v>
      </c>
      <c r="G222" s="18">
        <v>22148.638481998696</v>
      </c>
      <c r="H222" s="18">
        <v>8305.7441745036067</v>
      </c>
      <c r="I222" s="18">
        <v>146734.7378494982</v>
      </c>
      <c r="J222" s="18">
        <v>27685.801265001093</v>
      </c>
      <c r="K222" s="18">
        <v>16611.475698996292</v>
      </c>
      <c r="L222" s="18">
        <v>0</v>
      </c>
      <c r="M222" s="18">
        <v>205371.60253000219</v>
      </c>
      <c r="N222" s="314">
        <f t="shared" si="119"/>
        <v>426858.00000000006</v>
      </c>
      <c r="O222" s="316">
        <f t="shared" si="120"/>
        <v>3.0830513191447043E-2</v>
      </c>
    </row>
    <row r="223" spans="1:15" ht="12.75" x14ac:dyDescent="0.2">
      <c r="A223" s="293">
        <v>2</v>
      </c>
      <c r="B223" s="294">
        <v>3</v>
      </c>
      <c r="C223" s="294">
        <v>6</v>
      </c>
      <c r="D223" s="294">
        <v>4</v>
      </c>
      <c r="E223" s="294"/>
      <c r="F223" s="302" t="s">
        <v>724</v>
      </c>
      <c r="G223" s="19">
        <f>+G224</f>
        <v>0</v>
      </c>
      <c r="H223" s="19">
        <f t="shared" ref="H223:O223" si="121">+H224</f>
        <v>0</v>
      </c>
      <c r="I223" s="19">
        <f t="shared" si="121"/>
        <v>0</v>
      </c>
      <c r="J223" s="19">
        <f t="shared" si="121"/>
        <v>0</v>
      </c>
      <c r="K223" s="19">
        <f t="shared" si="121"/>
        <v>0</v>
      </c>
      <c r="L223" s="19">
        <f t="shared" si="121"/>
        <v>0</v>
      </c>
      <c r="M223" s="19">
        <f t="shared" si="121"/>
        <v>0</v>
      </c>
      <c r="N223" s="19">
        <f t="shared" si="121"/>
        <v>0</v>
      </c>
      <c r="O223" s="43">
        <f t="shared" si="121"/>
        <v>0</v>
      </c>
    </row>
    <row r="224" spans="1:15" ht="12.75" x14ac:dyDescent="0.2">
      <c r="A224" s="303">
        <v>2</v>
      </c>
      <c r="B224" s="297">
        <v>3</v>
      </c>
      <c r="C224" s="297">
        <v>6</v>
      </c>
      <c r="D224" s="297">
        <v>4</v>
      </c>
      <c r="E224" s="297" t="s">
        <v>580</v>
      </c>
      <c r="F224" s="298" t="s">
        <v>725</v>
      </c>
      <c r="G224" s="18">
        <v>0</v>
      </c>
      <c r="H224" s="18">
        <v>0</v>
      </c>
      <c r="I224" s="18">
        <v>0</v>
      </c>
      <c r="J224" s="18">
        <v>0</v>
      </c>
      <c r="K224" s="18">
        <v>0</v>
      </c>
      <c r="L224" s="18">
        <v>0</v>
      </c>
      <c r="M224" s="18">
        <v>0</v>
      </c>
      <c r="N224" s="314">
        <f>SUBTOTAL(9,G224:M224)</f>
        <v>0</v>
      </c>
      <c r="O224" s="317">
        <f>IFERROR(N224/$N$18*100,"0.00")</f>
        <v>0</v>
      </c>
    </row>
    <row r="225" spans="1:15" ht="12.75" x14ac:dyDescent="0.2">
      <c r="A225" s="290">
        <v>2</v>
      </c>
      <c r="B225" s="291">
        <v>3</v>
      </c>
      <c r="C225" s="291">
        <v>7</v>
      </c>
      <c r="D225" s="291"/>
      <c r="E225" s="291"/>
      <c r="F225" s="292" t="s">
        <v>726</v>
      </c>
      <c r="G225" s="22">
        <f>+G226+G233</f>
        <v>109486.39982166022</v>
      </c>
      <c r="H225" s="22">
        <f t="shared" ref="H225:O225" si="122">+H226+H233</f>
        <v>73657.599423825275</v>
      </c>
      <c r="I225" s="22">
        <f t="shared" si="122"/>
        <v>9396936.7998490967</v>
      </c>
      <c r="J225" s="22">
        <f t="shared" si="122"/>
        <v>529315.20021949511</v>
      </c>
      <c r="K225" s="22">
        <f t="shared" si="122"/>
        <v>30336096.000411555</v>
      </c>
      <c r="L225" s="22">
        <f t="shared" si="122"/>
        <v>0</v>
      </c>
      <c r="M225" s="22">
        <f t="shared" si="122"/>
        <v>4038640.000274369</v>
      </c>
      <c r="N225" s="22">
        <f t="shared" si="122"/>
        <v>44484132</v>
      </c>
      <c r="O225" s="22">
        <f t="shared" si="122"/>
        <v>3.2129387722288709</v>
      </c>
    </row>
    <row r="226" spans="1:15" ht="12.75" x14ac:dyDescent="0.2">
      <c r="A226" s="293">
        <v>2</v>
      </c>
      <c r="B226" s="294">
        <v>3</v>
      </c>
      <c r="C226" s="294">
        <v>7</v>
      </c>
      <c r="D226" s="294">
        <v>1</v>
      </c>
      <c r="E226" s="294"/>
      <c r="F226" s="302" t="s">
        <v>727</v>
      </c>
      <c r="G226" s="19">
        <f>+G227+G228+G229+G230+G231+G232</f>
        <v>50000</v>
      </c>
      <c r="H226" s="19">
        <f t="shared" ref="H226:O226" si="123">+H227+H228+H229+H230+H231+H232</f>
        <v>34000</v>
      </c>
      <c r="I226" s="19">
        <f t="shared" si="123"/>
        <v>1244916</v>
      </c>
      <c r="J226" s="19">
        <f t="shared" si="123"/>
        <v>450000</v>
      </c>
      <c r="K226" s="19">
        <f t="shared" si="123"/>
        <v>270000</v>
      </c>
      <c r="L226" s="19">
        <f t="shared" si="123"/>
        <v>0</v>
      </c>
      <c r="M226" s="19">
        <f t="shared" si="123"/>
        <v>3774256</v>
      </c>
      <c r="N226" s="19">
        <f t="shared" si="123"/>
        <v>5823172</v>
      </c>
      <c r="O226" s="43">
        <f t="shared" si="123"/>
        <v>0.42058806713723307</v>
      </c>
    </row>
    <row r="227" spans="1:15" ht="12.75" x14ac:dyDescent="0.2">
      <c r="A227" s="303">
        <v>2</v>
      </c>
      <c r="B227" s="297">
        <v>3</v>
      </c>
      <c r="C227" s="297">
        <v>7</v>
      </c>
      <c r="D227" s="297">
        <v>1</v>
      </c>
      <c r="E227" s="297" t="s">
        <v>556</v>
      </c>
      <c r="F227" s="298" t="s">
        <v>728</v>
      </c>
      <c r="G227" s="18">
        <v>0</v>
      </c>
      <c r="H227" s="18">
        <v>0</v>
      </c>
      <c r="I227" s="18">
        <v>0</v>
      </c>
      <c r="J227" s="18">
        <v>0</v>
      </c>
      <c r="K227" s="18">
        <v>0</v>
      </c>
      <c r="L227" s="18">
        <v>0</v>
      </c>
      <c r="M227" s="18">
        <v>3092532</v>
      </c>
      <c r="N227" s="314">
        <f>SUBTOTAL(9,G227:M227)</f>
        <v>3092532</v>
      </c>
      <c r="O227" s="317">
        <f>IFERROR(N227/$N$18*100,"0.00")</f>
        <v>0.22336315266662943</v>
      </c>
    </row>
    <row r="228" spans="1:15" ht="12.75" x14ac:dyDescent="0.2">
      <c r="A228" s="303">
        <v>2</v>
      </c>
      <c r="B228" s="297">
        <v>3</v>
      </c>
      <c r="C228" s="297">
        <v>7</v>
      </c>
      <c r="D228" s="297">
        <v>1</v>
      </c>
      <c r="E228" s="297" t="s">
        <v>558</v>
      </c>
      <c r="F228" s="298" t="s">
        <v>729</v>
      </c>
      <c r="G228" s="18">
        <v>50000</v>
      </c>
      <c r="H228" s="18">
        <v>34000</v>
      </c>
      <c r="I228" s="18">
        <v>445000</v>
      </c>
      <c r="J228" s="18">
        <v>450000</v>
      </c>
      <c r="K228" s="18">
        <v>270000</v>
      </c>
      <c r="L228" s="18">
        <v>0</v>
      </c>
      <c r="M228" s="18">
        <v>251000</v>
      </c>
      <c r="N228" s="314">
        <f t="shared" ref="N228:N237" si="124">SUBTOTAL(9,G228:M228)</f>
        <v>1500000</v>
      </c>
      <c r="O228" s="317">
        <f t="shared" ref="O228:O237" si="125">IFERROR(N228/$N$18*100,"0.00")</f>
        <v>0.10833993924717483</v>
      </c>
    </row>
    <row r="229" spans="1:15" ht="12.75" x14ac:dyDescent="0.2">
      <c r="A229" s="303">
        <v>2</v>
      </c>
      <c r="B229" s="297">
        <v>3</v>
      </c>
      <c r="C229" s="297">
        <v>7</v>
      </c>
      <c r="D229" s="297">
        <v>1</v>
      </c>
      <c r="E229" s="297" t="s">
        <v>565</v>
      </c>
      <c r="F229" s="298" t="s">
        <v>730</v>
      </c>
      <c r="G229" s="18">
        <v>0</v>
      </c>
      <c r="H229" s="18">
        <v>0</v>
      </c>
      <c r="I229" s="18">
        <v>0</v>
      </c>
      <c r="J229" s="18">
        <v>0</v>
      </c>
      <c r="K229" s="18">
        <v>0</v>
      </c>
      <c r="L229" s="18">
        <v>0</v>
      </c>
      <c r="M229" s="18">
        <v>0</v>
      </c>
      <c r="N229" s="314">
        <f t="shared" si="124"/>
        <v>0</v>
      </c>
      <c r="O229" s="317">
        <f t="shared" si="125"/>
        <v>0</v>
      </c>
    </row>
    <row r="230" spans="1:15" ht="12.75" x14ac:dyDescent="0.2">
      <c r="A230" s="303">
        <v>2</v>
      </c>
      <c r="B230" s="297">
        <v>3</v>
      </c>
      <c r="C230" s="297">
        <v>7</v>
      </c>
      <c r="D230" s="297">
        <v>1</v>
      </c>
      <c r="E230" s="297" t="s">
        <v>580</v>
      </c>
      <c r="F230" s="298" t="s">
        <v>731</v>
      </c>
      <c r="G230" s="18">
        <v>0</v>
      </c>
      <c r="H230" s="18">
        <v>0</v>
      </c>
      <c r="I230" s="18">
        <v>799916</v>
      </c>
      <c r="J230" s="18">
        <v>0</v>
      </c>
      <c r="K230" s="18">
        <v>0</v>
      </c>
      <c r="L230" s="18">
        <v>0</v>
      </c>
      <c r="M230" s="18">
        <v>430724</v>
      </c>
      <c r="N230" s="314">
        <f t="shared" si="124"/>
        <v>1230640</v>
      </c>
      <c r="O230" s="317">
        <f t="shared" si="125"/>
        <v>8.8884975223428822E-2</v>
      </c>
    </row>
    <row r="231" spans="1:15" ht="12.75" x14ac:dyDescent="0.2">
      <c r="A231" s="303">
        <v>2</v>
      </c>
      <c r="B231" s="297">
        <v>3</v>
      </c>
      <c r="C231" s="297">
        <v>7</v>
      </c>
      <c r="D231" s="297">
        <v>1</v>
      </c>
      <c r="E231" s="297" t="s">
        <v>560</v>
      </c>
      <c r="F231" s="298" t="s">
        <v>732</v>
      </c>
      <c r="G231" s="18">
        <v>0</v>
      </c>
      <c r="H231" s="18">
        <v>0</v>
      </c>
      <c r="I231" s="18">
        <v>0</v>
      </c>
      <c r="J231" s="18">
        <v>0</v>
      </c>
      <c r="K231" s="18">
        <v>0</v>
      </c>
      <c r="L231" s="18">
        <v>0</v>
      </c>
      <c r="M231" s="18">
        <v>0</v>
      </c>
      <c r="N231" s="314">
        <f t="shared" si="124"/>
        <v>0</v>
      </c>
      <c r="O231" s="317">
        <f t="shared" si="125"/>
        <v>0</v>
      </c>
    </row>
    <row r="232" spans="1:15" ht="12.75" x14ac:dyDescent="0.2">
      <c r="A232" s="303">
        <v>2</v>
      </c>
      <c r="B232" s="297">
        <v>3</v>
      </c>
      <c r="C232" s="297">
        <v>7</v>
      </c>
      <c r="D232" s="297">
        <v>1</v>
      </c>
      <c r="E232" s="297" t="s">
        <v>562</v>
      </c>
      <c r="F232" s="298" t="s">
        <v>733</v>
      </c>
      <c r="G232" s="18">
        <v>0</v>
      </c>
      <c r="H232" s="18">
        <v>0</v>
      </c>
      <c r="I232" s="18">
        <v>0</v>
      </c>
      <c r="J232" s="18">
        <v>0</v>
      </c>
      <c r="K232" s="18">
        <v>0</v>
      </c>
      <c r="L232" s="18">
        <v>0</v>
      </c>
      <c r="M232" s="18">
        <v>0</v>
      </c>
      <c r="N232" s="314">
        <f t="shared" si="124"/>
        <v>0</v>
      </c>
      <c r="O232" s="317">
        <f t="shared" si="125"/>
        <v>0</v>
      </c>
    </row>
    <row r="233" spans="1:15" ht="12.75" x14ac:dyDescent="0.2">
      <c r="A233" s="293">
        <v>2</v>
      </c>
      <c r="B233" s="294">
        <v>3</v>
      </c>
      <c r="C233" s="294">
        <v>7</v>
      </c>
      <c r="D233" s="294">
        <v>2</v>
      </c>
      <c r="E233" s="294"/>
      <c r="F233" s="302" t="s">
        <v>734</v>
      </c>
      <c r="G233" s="19">
        <f>+G234+G235+G236+G237</f>
        <v>59486.399821660212</v>
      </c>
      <c r="H233" s="19">
        <f t="shared" ref="H233:O233" si="126">+H234+H235+H236+H237</f>
        <v>39657.599423825282</v>
      </c>
      <c r="I233" s="19">
        <f t="shared" si="126"/>
        <v>8152020.7998490967</v>
      </c>
      <c r="J233" s="19">
        <f t="shared" si="126"/>
        <v>79315.200219495135</v>
      </c>
      <c r="K233" s="19">
        <f t="shared" si="126"/>
        <v>30066096.000411555</v>
      </c>
      <c r="L233" s="19">
        <f t="shared" si="126"/>
        <v>0</v>
      </c>
      <c r="M233" s="19">
        <f t="shared" si="126"/>
        <v>264384.00027436891</v>
      </c>
      <c r="N233" s="19">
        <f t="shared" si="126"/>
        <v>38660960</v>
      </c>
      <c r="O233" s="43">
        <f t="shared" si="126"/>
        <v>2.7923507050916379</v>
      </c>
    </row>
    <row r="234" spans="1:15" ht="12.75" x14ac:dyDescent="0.2">
      <c r="A234" s="296">
        <v>2</v>
      </c>
      <c r="B234" s="297">
        <v>3</v>
      </c>
      <c r="C234" s="297">
        <v>7</v>
      </c>
      <c r="D234" s="297">
        <v>2</v>
      </c>
      <c r="E234" s="297" t="s">
        <v>558</v>
      </c>
      <c r="F234" s="298" t="s">
        <v>735</v>
      </c>
      <c r="G234" s="18">
        <v>0</v>
      </c>
      <c r="H234" s="18">
        <v>0</v>
      </c>
      <c r="I234" s="18">
        <v>0</v>
      </c>
      <c r="J234" s="18">
        <v>0</v>
      </c>
      <c r="K234" s="18">
        <v>0</v>
      </c>
      <c r="L234" s="18">
        <v>0</v>
      </c>
      <c r="M234" s="18">
        <v>0</v>
      </c>
      <c r="N234" s="314">
        <f t="shared" si="124"/>
        <v>0</v>
      </c>
      <c r="O234" s="317">
        <f t="shared" si="125"/>
        <v>0</v>
      </c>
    </row>
    <row r="235" spans="1:15" ht="12.75" x14ac:dyDescent="0.2">
      <c r="A235" s="296">
        <v>2</v>
      </c>
      <c r="B235" s="297">
        <v>3</v>
      </c>
      <c r="C235" s="297">
        <v>7</v>
      </c>
      <c r="D235" s="297">
        <v>2</v>
      </c>
      <c r="E235" s="297" t="s">
        <v>565</v>
      </c>
      <c r="F235" s="298" t="s">
        <v>736</v>
      </c>
      <c r="G235" s="18">
        <v>0</v>
      </c>
      <c r="H235" s="18">
        <v>0</v>
      </c>
      <c r="I235" s="18">
        <v>8000000</v>
      </c>
      <c r="J235" s="18">
        <v>0</v>
      </c>
      <c r="K235" s="18">
        <v>30000000</v>
      </c>
      <c r="L235" s="18">
        <v>0</v>
      </c>
      <c r="M235" s="18">
        <v>0</v>
      </c>
      <c r="N235" s="314">
        <f t="shared" si="124"/>
        <v>38000000</v>
      </c>
      <c r="O235" s="317">
        <f t="shared" si="125"/>
        <v>2.7446117942617625</v>
      </c>
    </row>
    <row r="236" spans="1:15" ht="12.75" x14ac:dyDescent="0.2">
      <c r="A236" s="296">
        <v>2</v>
      </c>
      <c r="B236" s="297">
        <v>3</v>
      </c>
      <c r="C236" s="297">
        <v>7</v>
      </c>
      <c r="D236" s="297">
        <v>2</v>
      </c>
      <c r="E236" s="297" t="s">
        <v>560</v>
      </c>
      <c r="F236" s="298" t="s">
        <v>737</v>
      </c>
      <c r="G236" s="18">
        <v>36941.399889249959</v>
      </c>
      <c r="H236" s="18">
        <v>24627.599642192152</v>
      </c>
      <c r="I236" s="18">
        <v>94405.799906288434</v>
      </c>
      <c r="J236" s="18">
        <v>49255.200136307758</v>
      </c>
      <c r="K236" s="18">
        <v>41046.000255577026</v>
      </c>
      <c r="L236" s="18">
        <v>0</v>
      </c>
      <c r="M236" s="18">
        <v>164184.00017038468</v>
      </c>
      <c r="N236" s="314">
        <f t="shared" si="124"/>
        <v>410460</v>
      </c>
      <c r="O236" s="317">
        <f t="shared" si="125"/>
        <v>2.9646140975596921E-2</v>
      </c>
    </row>
    <row r="237" spans="1:15" ht="12.75" x14ac:dyDescent="0.2">
      <c r="A237" s="308">
        <v>2</v>
      </c>
      <c r="B237" s="309">
        <v>3</v>
      </c>
      <c r="C237" s="309">
        <v>7</v>
      </c>
      <c r="D237" s="309">
        <v>2</v>
      </c>
      <c r="E237" s="309" t="s">
        <v>562</v>
      </c>
      <c r="F237" s="299" t="s">
        <v>738</v>
      </c>
      <c r="G237" s="18">
        <v>22544.999932410254</v>
      </c>
      <c r="H237" s="18">
        <v>15029.999781633129</v>
      </c>
      <c r="I237" s="18">
        <v>57614.999942808681</v>
      </c>
      <c r="J237" s="18">
        <v>30060.000083187377</v>
      </c>
      <c r="K237" s="18">
        <v>25050.00015597633</v>
      </c>
      <c r="L237" s="18">
        <v>0</v>
      </c>
      <c r="M237" s="18">
        <v>100200.00010398423</v>
      </c>
      <c r="N237" s="314">
        <f t="shared" si="124"/>
        <v>250500</v>
      </c>
      <c r="O237" s="317">
        <f t="shared" si="125"/>
        <v>1.8092769854278198E-2</v>
      </c>
    </row>
    <row r="238" spans="1:15" ht="12.75" x14ac:dyDescent="0.2">
      <c r="A238" s="290">
        <v>2</v>
      </c>
      <c r="B238" s="291">
        <v>3</v>
      </c>
      <c r="C238" s="291">
        <v>9</v>
      </c>
      <c r="D238" s="291"/>
      <c r="E238" s="291"/>
      <c r="F238" s="292" t="s">
        <v>739</v>
      </c>
      <c r="G238" s="22">
        <f>+G239+G242+G245+G247+G249+G251+G253</f>
        <v>2562492.4033333329</v>
      </c>
      <c r="H238" s="22">
        <f t="shared" ref="H238:O238" si="127">+H239+H242+H245+H247+H249+H251+H253</f>
        <v>1528442.0480786196</v>
      </c>
      <c r="I238" s="22">
        <f t="shared" si="127"/>
        <v>187339817.71666667</v>
      </c>
      <c r="J238" s="22">
        <f t="shared" si="127"/>
        <v>10861484.553333333</v>
      </c>
      <c r="K238" s="22">
        <f t="shared" si="127"/>
        <v>2831187.01</v>
      </c>
      <c r="L238" s="22">
        <f t="shared" si="127"/>
        <v>357666.82666666602</v>
      </c>
      <c r="M238" s="22">
        <f t="shared" si="127"/>
        <v>3571186.44</v>
      </c>
      <c r="N238" s="22">
        <f t="shared" si="127"/>
        <v>209052276.99807861</v>
      </c>
      <c r="O238" s="22">
        <f t="shared" si="127"/>
        <v>15.099140659636937</v>
      </c>
    </row>
    <row r="239" spans="1:15" ht="12.75" x14ac:dyDescent="0.2">
      <c r="A239" s="293">
        <v>2</v>
      </c>
      <c r="B239" s="294">
        <v>3</v>
      </c>
      <c r="C239" s="294">
        <v>9</v>
      </c>
      <c r="D239" s="294">
        <v>1</v>
      </c>
      <c r="E239" s="294"/>
      <c r="F239" s="302" t="s">
        <v>740</v>
      </c>
      <c r="G239" s="19">
        <f>+G240+G241</f>
        <v>150000</v>
      </c>
      <c r="H239" s="19">
        <f t="shared" ref="H239:O239" si="128">+H240+H241</f>
        <v>246000</v>
      </c>
      <c r="I239" s="19">
        <f t="shared" si="128"/>
        <v>551000</v>
      </c>
      <c r="J239" s="19">
        <f t="shared" si="128"/>
        <v>220000</v>
      </c>
      <c r="K239" s="19">
        <f t="shared" si="128"/>
        <v>60000</v>
      </c>
      <c r="L239" s="19">
        <f t="shared" si="128"/>
        <v>0</v>
      </c>
      <c r="M239" s="19">
        <f t="shared" si="128"/>
        <v>773000</v>
      </c>
      <c r="N239" s="19">
        <f t="shared" si="128"/>
        <v>2000000</v>
      </c>
      <c r="O239" s="43">
        <f t="shared" si="128"/>
        <v>0.14445325232956646</v>
      </c>
    </row>
    <row r="240" spans="1:15" ht="12.75" x14ac:dyDescent="0.2">
      <c r="A240" s="303">
        <v>2</v>
      </c>
      <c r="B240" s="297">
        <v>3</v>
      </c>
      <c r="C240" s="297">
        <v>9</v>
      </c>
      <c r="D240" s="297">
        <v>1</v>
      </c>
      <c r="E240" s="297" t="s">
        <v>556</v>
      </c>
      <c r="F240" s="298" t="s">
        <v>741</v>
      </c>
      <c r="G240" s="389">
        <v>150000</v>
      </c>
      <c r="H240" s="389">
        <v>246000</v>
      </c>
      <c r="I240" s="389">
        <v>551000</v>
      </c>
      <c r="J240" s="389">
        <v>220000</v>
      </c>
      <c r="K240" s="389">
        <v>60000</v>
      </c>
      <c r="L240" s="389">
        <v>0</v>
      </c>
      <c r="M240" s="389">
        <v>773000</v>
      </c>
      <c r="N240" s="314">
        <f t="shared" ref="N240:N244" si="129">SUBTOTAL(9,G240:M240)</f>
        <v>2000000</v>
      </c>
      <c r="O240" s="317">
        <f t="shared" ref="O240:O244" si="130">IFERROR(N240/$N$18*100,"0.00")</f>
        <v>0.14445325232956646</v>
      </c>
    </row>
    <row r="241" spans="1:15" ht="12.75" x14ac:dyDescent="0.2">
      <c r="A241" s="303">
        <v>2</v>
      </c>
      <c r="B241" s="297">
        <v>3</v>
      </c>
      <c r="C241" s="297">
        <v>9</v>
      </c>
      <c r="D241" s="297">
        <v>1</v>
      </c>
      <c r="E241" s="297" t="s">
        <v>558</v>
      </c>
      <c r="F241" s="298" t="s">
        <v>742</v>
      </c>
      <c r="G241" s="18">
        <v>0</v>
      </c>
      <c r="H241" s="18">
        <v>0</v>
      </c>
      <c r="I241" s="18">
        <v>0</v>
      </c>
      <c r="J241" s="18">
        <v>0</v>
      </c>
      <c r="K241" s="18">
        <v>0</v>
      </c>
      <c r="L241" s="18">
        <v>0</v>
      </c>
      <c r="M241" s="18">
        <v>0</v>
      </c>
      <c r="N241" s="314">
        <f t="shared" si="129"/>
        <v>0</v>
      </c>
      <c r="O241" s="317">
        <f t="shared" si="130"/>
        <v>0</v>
      </c>
    </row>
    <row r="242" spans="1:15" ht="12.75" x14ac:dyDescent="0.2">
      <c r="A242" s="293">
        <v>2</v>
      </c>
      <c r="B242" s="294">
        <v>3</v>
      </c>
      <c r="C242" s="294">
        <v>9</v>
      </c>
      <c r="D242" s="294">
        <v>2</v>
      </c>
      <c r="E242" s="294"/>
      <c r="F242" s="302" t="s">
        <v>743</v>
      </c>
      <c r="G242" s="19">
        <f>+G243+G244</f>
        <v>106038.103333333</v>
      </c>
      <c r="H242" s="19">
        <f t="shared" ref="H242:O242" si="131">+H243+H244</f>
        <v>60460.046666666603</v>
      </c>
      <c r="I242" s="19">
        <f t="shared" si="131"/>
        <v>381332.01666666602</v>
      </c>
      <c r="J242" s="19">
        <f t="shared" si="131"/>
        <v>293338.05333333299</v>
      </c>
      <c r="K242" s="19">
        <f t="shared" si="131"/>
        <v>131616.51</v>
      </c>
      <c r="L242" s="19">
        <f t="shared" si="131"/>
        <v>357666.82666666602</v>
      </c>
      <c r="M242" s="19">
        <f t="shared" si="131"/>
        <v>1669548.44</v>
      </c>
      <c r="N242" s="19">
        <f t="shared" si="131"/>
        <v>2999999.9966666643</v>
      </c>
      <c r="O242" s="43">
        <f t="shared" si="131"/>
        <v>0.21667987825359408</v>
      </c>
    </row>
    <row r="243" spans="1:15" ht="12.75" x14ac:dyDescent="0.2">
      <c r="A243" s="303">
        <v>2</v>
      </c>
      <c r="B243" s="297">
        <v>3</v>
      </c>
      <c r="C243" s="297">
        <v>9</v>
      </c>
      <c r="D243" s="297">
        <v>2</v>
      </c>
      <c r="E243" s="297" t="s">
        <v>556</v>
      </c>
      <c r="F243" s="298" t="s">
        <v>744</v>
      </c>
      <c r="G243" s="18">
        <v>106038.103333333</v>
      </c>
      <c r="H243" s="18">
        <v>60460.046666666603</v>
      </c>
      <c r="I243" s="18">
        <v>381332.01666666602</v>
      </c>
      <c r="J243" s="18">
        <v>293338.05333333299</v>
      </c>
      <c r="K243" s="18">
        <v>131616.51</v>
      </c>
      <c r="L243" s="18">
        <v>357666.82666666602</v>
      </c>
      <c r="M243" s="18">
        <v>1669548.44</v>
      </c>
      <c r="N243" s="314">
        <f t="shared" si="129"/>
        <v>2999999.9966666643</v>
      </c>
      <c r="O243" s="317">
        <f t="shared" si="130"/>
        <v>0.21667987825359408</v>
      </c>
    </row>
    <row r="244" spans="1:15" ht="12.75" x14ac:dyDescent="0.2">
      <c r="A244" s="303">
        <v>2</v>
      </c>
      <c r="B244" s="297">
        <v>3</v>
      </c>
      <c r="C244" s="297">
        <v>9</v>
      </c>
      <c r="D244" s="297">
        <v>2</v>
      </c>
      <c r="E244" s="297" t="s">
        <v>558</v>
      </c>
      <c r="F244" s="298" t="s">
        <v>745</v>
      </c>
      <c r="G244" s="18">
        <v>0</v>
      </c>
      <c r="H244" s="18">
        <v>0</v>
      </c>
      <c r="I244" s="18">
        <v>0</v>
      </c>
      <c r="J244" s="18">
        <v>0</v>
      </c>
      <c r="K244" s="18">
        <v>0</v>
      </c>
      <c r="L244" s="18">
        <v>0</v>
      </c>
      <c r="M244" s="18">
        <v>0</v>
      </c>
      <c r="N244" s="314">
        <f t="shared" si="129"/>
        <v>0</v>
      </c>
      <c r="O244" s="317">
        <f t="shared" si="130"/>
        <v>0</v>
      </c>
    </row>
    <row r="245" spans="1:15" ht="12.75" x14ac:dyDescent="0.2">
      <c r="A245" s="293">
        <v>2</v>
      </c>
      <c r="B245" s="294">
        <v>3</v>
      </c>
      <c r="C245" s="294">
        <v>9</v>
      </c>
      <c r="D245" s="294">
        <v>3</v>
      </c>
      <c r="E245" s="294"/>
      <c r="F245" s="302" t="s">
        <v>746</v>
      </c>
      <c r="G245" s="19">
        <f>+G246</f>
        <v>2100000</v>
      </c>
      <c r="H245" s="19">
        <f t="shared" ref="H245:O245" si="132">+H246</f>
        <v>1100757</v>
      </c>
      <c r="I245" s="19">
        <f t="shared" si="132"/>
        <v>184869779</v>
      </c>
      <c r="J245" s="19">
        <f t="shared" si="132"/>
        <v>10000556</v>
      </c>
      <c r="K245" s="19">
        <f t="shared" si="132"/>
        <v>2381185</v>
      </c>
      <c r="L245" s="19">
        <f t="shared" si="132"/>
        <v>0</v>
      </c>
      <c r="M245" s="19">
        <f t="shared" si="132"/>
        <v>0</v>
      </c>
      <c r="N245" s="19">
        <f t="shared" si="132"/>
        <v>200452277</v>
      </c>
      <c r="O245" s="43">
        <f t="shared" si="132"/>
        <v>14.477991674758576</v>
      </c>
    </row>
    <row r="246" spans="1:15" ht="12.75" x14ac:dyDescent="0.2">
      <c r="A246" s="303">
        <v>2</v>
      </c>
      <c r="B246" s="297">
        <v>3</v>
      </c>
      <c r="C246" s="297">
        <v>9</v>
      </c>
      <c r="D246" s="297">
        <v>3</v>
      </c>
      <c r="E246" s="297" t="s">
        <v>556</v>
      </c>
      <c r="F246" s="298" t="s">
        <v>746</v>
      </c>
      <c r="G246" s="389">
        <v>2100000</v>
      </c>
      <c r="H246" s="389">
        <v>1100757</v>
      </c>
      <c r="I246" s="393">
        <v>184869779</v>
      </c>
      <c r="J246" s="389">
        <v>10000556</v>
      </c>
      <c r="K246" s="389">
        <v>2381185</v>
      </c>
      <c r="L246" s="389">
        <v>0</v>
      </c>
      <c r="M246" s="389">
        <v>0</v>
      </c>
      <c r="N246" s="314">
        <f>SUBTOTAL(9,G246:M246)</f>
        <v>200452277</v>
      </c>
      <c r="O246" s="317">
        <f>IFERROR(N246/$N$18*100,"0.00")</f>
        <v>14.477991674758576</v>
      </c>
    </row>
    <row r="247" spans="1:15" ht="12.75" x14ac:dyDescent="0.2">
      <c r="A247" s="293">
        <v>2</v>
      </c>
      <c r="B247" s="294">
        <v>3</v>
      </c>
      <c r="C247" s="294">
        <v>9</v>
      </c>
      <c r="D247" s="294">
        <v>5</v>
      </c>
      <c r="E247" s="294"/>
      <c r="F247" s="302" t="s">
        <v>747</v>
      </c>
      <c r="G247" s="19">
        <f>+G248</f>
        <v>0</v>
      </c>
      <c r="H247" s="19">
        <f t="shared" ref="H247:O247" si="133">+H248</f>
        <v>0</v>
      </c>
      <c r="I247" s="19">
        <f t="shared" si="133"/>
        <v>825000</v>
      </c>
      <c r="J247" s="19">
        <f t="shared" si="133"/>
        <v>0</v>
      </c>
      <c r="K247" s="19">
        <f t="shared" si="133"/>
        <v>0</v>
      </c>
      <c r="L247" s="19">
        <f t="shared" si="133"/>
        <v>0</v>
      </c>
      <c r="M247" s="19">
        <f t="shared" si="133"/>
        <v>275000</v>
      </c>
      <c r="N247" s="19">
        <f t="shared" si="133"/>
        <v>1100000</v>
      </c>
      <c r="O247" s="43">
        <f t="shared" si="133"/>
        <v>7.9449288781261548E-2</v>
      </c>
    </row>
    <row r="248" spans="1:15" ht="12.75" x14ac:dyDescent="0.2">
      <c r="A248" s="303">
        <v>2</v>
      </c>
      <c r="B248" s="297">
        <v>3</v>
      </c>
      <c r="C248" s="297">
        <v>9</v>
      </c>
      <c r="D248" s="297">
        <v>5</v>
      </c>
      <c r="E248" s="297" t="s">
        <v>556</v>
      </c>
      <c r="F248" s="298" t="s">
        <v>747</v>
      </c>
      <c r="G248" s="18">
        <v>0</v>
      </c>
      <c r="H248" s="18">
        <v>0</v>
      </c>
      <c r="I248" s="18">
        <v>825000</v>
      </c>
      <c r="J248" s="18">
        <v>0</v>
      </c>
      <c r="K248" s="18">
        <v>0</v>
      </c>
      <c r="L248" s="18">
        <v>0</v>
      </c>
      <c r="M248" s="18">
        <v>275000</v>
      </c>
      <c r="N248" s="314">
        <f>SUBTOTAL(9,G248:M248)</f>
        <v>1100000</v>
      </c>
      <c r="O248" s="317">
        <f>IFERROR(N248/$N$18*100,"0.00")</f>
        <v>7.9449288781261548E-2</v>
      </c>
    </row>
    <row r="249" spans="1:15" ht="12.75" x14ac:dyDescent="0.2">
      <c r="A249" s="293">
        <v>2</v>
      </c>
      <c r="B249" s="294">
        <v>3</v>
      </c>
      <c r="C249" s="294">
        <v>9</v>
      </c>
      <c r="D249" s="294">
        <v>6</v>
      </c>
      <c r="E249" s="294"/>
      <c r="F249" s="302" t="s">
        <v>748</v>
      </c>
      <c r="G249" s="19">
        <f>+G250</f>
        <v>98000</v>
      </c>
      <c r="H249" s="19">
        <f t="shared" ref="H249:O249" si="134">+H250</f>
        <v>45000</v>
      </c>
      <c r="I249" s="19">
        <f t="shared" si="134"/>
        <v>474000</v>
      </c>
      <c r="J249" s="19">
        <f t="shared" si="134"/>
        <v>112000</v>
      </c>
      <c r="K249" s="19">
        <f t="shared" si="134"/>
        <v>126000</v>
      </c>
      <c r="L249" s="19">
        <f t="shared" si="134"/>
        <v>0</v>
      </c>
      <c r="M249" s="19">
        <f t="shared" si="134"/>
        <v>145000</v>
      </c>
      <c r="N249" s="19">
        <f t="shared" si="134"/>
        <v>1000000</v>
      </c>
      <c r="O249" s="43">
        <f t="shared" si="134"/>
        <v>7.2226626164783231E-2</v>
      </c>
    </row>
    <row r="250" spans="1:15" ht="12.75" x14ac:dyDescent="0.2">
      <c r="A250" s="303">
        <v>2</v>
      </c>
      <c r="B250" s="297">
        <v>3</v>
      </c>
      <c r="C250" s="297">
        <v>9</v>
      </c>
      <c r="D250" s="297">
        <v>6</v>
      </c>
      <c r="E250" s="297" t="s">
        <v>556</v>
      </c>
      <c r="F250" s="298" t="s">
        <v>748</v>
      </c>
      <c r="G250" s="389">
        <v>98000</v>
      </c>
      <c r="H250" s="389">
        <v>45000</v>
      </c>
      <c r="I250" s="389">
        <v>474000</v>
      </c>
      <c r="J250" s="389">
        <v>112000</v>
      </c>
      <c r="K250" s="389">
        <v>126000</v>
      </c>
      <c r="L250" s="389">
        <v>0</v>
      </c>
      <c r="M250" s="389">
        <v>145000</v>
      </c>
      <c r="N250" s="314">
        <f>SUBTOTAL(9,G250:M250)</f>
        <v>1000000</v>
      </c>
      <c r="O250" s="317">
        <f>IFERROR(N250/$N$18*100,"0.00")</f>
        <v>7.2226626164783231E-2</v>
      </c>
    </row>
    <row r="251" spans="1:15" ht="12.75" x14ac:dyDescent="0.2">
      <c r="A251" s="293">
        <v>2</v>
      </c>
      <c r="B251" s="294">
        <v>3</v>
      </c>
      <c r="C251" s="294">
        <v>9</v>
      </c>
      <c r="D251" s="294">
        <v>8</v>
      </c>
      <c r="E251" s="294"/>
      <c r="F251" s="302" t="s">
        <v>749</v>
      </c>
      <c r="G251" s="19">
        <f>+G252</f>
        <v>61454.3</v>
      </c>
      <c r="H251" s="19">
        <f t="shared" ref="H251:O251" si="135">+H252</f>
        <v>25818.1</v>
      </c>
      <c r="I251" s="19">
        <f t="shared" si="135"/>
        <v>139726.70000000001</v>
      </c>
      <c r="J251" s="19">
        <f t="shared" si="135"/>
        <v>145590.5</v>
      </c>
      <c r="K251" s="19">
        <f t="shared" si="135"/>
        <v>68772.399999999994</v>
      </c>
      <c r="L251" s="19">
        <f t="shared" si="135"/>
        <v>0</v>
      </c>
      <c r="M251" s="19">
        <f t="shared" si="135"/>
        <v>558638</v>
      </c>
      <c r="N251" s="19">
        <f t="shared" si="135"/>
        <v>1000000</v>
      </c>
      <c r="O251" s="43">
        <f t="shared" si="135"/>
        <v>7.2226626164783231E-2</v>
      </c>
    </row>
    <row r="252" spans="1:15" ht="12.75" x14ac:dyDescent="0.2">
      <c r="A252" s="303">
        <v>2</v>
      </c>
      <c r="B252" s="297">
        <v>3</v>
      </c>
      <c r="C252" s="297">
        <v>9</v>
      </c>
      <c r="D252" s="297">
        <v>8</v>
      </c>
      <c r="E252" s="297" t="s">
        <v>556</v>
      </c>
      <c r="F252" s="298" t="s">
        <v>749</v>
      </c>
      <c r="G252" s="18">
        <v>61454.3</v>
      </c>
      <c r="H252" s="18">
        <v>25818.1</v>
      </c>
      <c r="I252" s="18">
        <v>139726.70000000001</v>
      </c>
      <c r="J252" s="18">
        <v>145590.5</v>
      </c>
      <c r="K252" s="18">
        <v>68772.399999999994</v>
      </c>
      <c r="L252" s="18">
        <v>0</v>
      </c>
      <c r="M252" s="18">
        <v>558638</v>
      </c>
      <c r="N252" s="314">
        <f>SUBTOTAL(9,G252:M252)</f>
        <v>1000000</v>
      </c>
      <c r="O252" s="317">
        <f>IFERROR(N252/$N$18*100,"0.00")</f>
        <v>7.2226626164783231E-2</v>
      </c>
    </row>
    <row r="253" spans="1:15" ht="12.75" x14ac:dyDescent="0.2">
      <c r="A253" s="293">
        <v>2</v>
      </c>
      <c r="B253" s="294">
        <v>3</v>
      </c>
      <c r="C253" s="294">
        <v>9</v>
      </c>
      <c r="D253" s="294">
        <v>9</v>
      </c>
      <c r="E253" s="294"/>
      <c r="F253" s="302" t="s">
        <v>750</v>
      </c>
      <c r="G253" s="19">
        <f>+G254</f>
        <v>47000</v>
      </c>
      <c r="H253" s="19">
        <f t="shared" ref="H253:O253" si="136">+H254</f>
        <v>50406.901411952997</v>
      </c>
      <c r="I253" s="19">
        <f t="shared" si="136"/>
        <v>98980</v>
      </c>
      <c r="J253" s="19">
        <f t="shared" si="136"/>
        <v>90000</v>
      </c>
      <c r="K253" s="19">
        <f t="shared" si="136"/>
        <v>63613.1</v>
      </c>
      <c r="L253" s="19">
        <f t="shared" si="136"/>
        <v>0</v>
      </c>
      <c r="M253" s="19">
        <f t="shared" si="136"/>
        <v>150000</v>
      </c>
      <c r="N253" s="19">
        <f t="shared" si="136"/>
        <v>500000.00141195301</v>
      </c>
      <c r="O253" s="43">
        <f t="shared" si="136"/>
        <v>3.611331318437222E-2</v>
      </c>
    </row>
    <row r="254" spans="1:15" ht="12.75" x14ac:dyDescent="0.2">
      <c r="A254" s="303">
        <v>2</v>
      </c>
      <c r="B254" s="297">
        <v>3</v>
      </c>
      <c r="C254" s="297">
        <v>9</v>
      </c>
      <c r="D254" s="297">
        <v>9</v>
      </c>
      <c r="E254" s="297" t="s">
        <v>556</v>
      </c>
      <c r="F254" s="298" t="s">
        <v>750</v>
      </c>
      <c r="G254" s="18">
        <v>47000</v>
      </c>
      <c r="H254" s="18">
        <v>50406.901411952997</v>
      </c>
      <c r="I254" s="18">
        <v>98980</v>
      </c>
      <c r="J254" s="18">
        <v>90000</v>
      </c>
      <c r="K254" s="18">
        <v>63613.1</v>
      </c>
      <c r="L254" s="18">
        <v>0</v>
      </c>
      <c r="M254" s="18">
        <v>150000</v>
      </c>
      <c r="N254" s="314">
        <f>SUBTOTAL(9,G254:M254)</f>
        <v>500000.00141195301</v>
      </c>
      <c r="O254" s="317">
        <f>IFERROR(N254/$N$18*100,"0.00")</f>
        <v>3.611331318437222E-2</v>
      </c>
    </row>
    <row r="255" spans="1:15" ht="12.75" x14ac:dyDescent="0.2">
      <c r="A255" s="286">
        <v>2</v>
      </c>
      <c r="B255" s="287">
        <v>4</v>
      </c>
      <c r="C255" s="288"/>
      <c r="D255" s="288"/>
      <c r="E255" s="288"/>
      <c r="F255" s="289" t="s">
        <v>508</v>
      </c>
      <c r="G255" s="23">
        <f>+G256+G264+G267</f>
        <v>0</v>
      </c>
      <c r="H255" s="23">
        <f t="shared" ref="H255:O255" si="137">+H256+H264+H267</f>
        <v>0</v>
      </c>
      <c r="I255" s="23">
        <f t="shared" si="137"/>
        <v>0</v>
      </c>
      <c r="J255" s="23">
        <f t="shared" si="137"/>
        <v>0</v>
      </c>
      <c r="K255" s="23">
        <f t="shared" si="137"/>
        <v>0</v>
      </c>
      <c r="L255" s="23">
        <f t="shared" si="137"/>
        <v>0</v>
      </c>
      <c r="M255" s="23">
        <f t="shared" si="137"/>
        <v>0</v>
      </c>
      <c r="N255" s="23">
        <f t="shared" si="137"/>
        <v>0</v>
      </c>
      <c r="O255" s="23">
        <f t="shared" si="137"/>
        <v>0</v>
      </c>
    </row>
    <row r="256" spans="1:15" ht="12.75" x14ac:dyDescent="0.2">
      <c r="A256" s="290">
        <v>2</v>
      </c>
      <c r="B256" s="291">
        <v>4</v>
      </c>
      <c r="C256" s="291">
        <v>1</v>
      </c>
      <c r="D256" s="291"/>
      <c r="E256" s="291"/>
      <c r="F256" s="292" t="s">
        <v>751</v>
      </c>
      <c r="G256" s="22">
        <f>+G257+G260+G262</f>
        <v>0</v>
      </c>
      <c r="H256" s="22">
        <f t="shared" ref="H256:O256" si="138">+H257+H260+H262</f>
        <v>0</v>
      </c>
      <c r="I256" s="22">
        <f t="shared" si="138"/>
        <v>0</v>
      </c>
      <c r="J256" s="22">
        <f t="shared" si="138"/>
        <v>0</v>
      </c>
      <c r="K256" s="22">
        <f t="shared" si="138"/>
        <v>0</v>
      </c>
      <c r="L256" s="22">
        <f t="shared" si="138"/>
        <v>0</v>
      </c>
      <c r="M256" s="22">
        <f t="shared" si="138"/>
        <v>0</v>
      </c>
      <c r="N256" s="22">
        <f t="shared" si="138"/>
        <v>0</v>
      </c>
      <c r="O256" s="22">
        <f t="shared" si="138"/>
        <v>0</v>
      </c>
    </row>
    <row r="257" spans="1:15" ht="12.75" x14ac:dyDescent="0.2">
      <c r="A257" s="293">
        <v>2</v>
      </c>
      <c r="B257" s="294">
        <v>4</v>
      </c>
      <c r="C257" s="294">
        <v>1</v>
      </c>
      <c r="D257" s="294">
        <v>2</v>
      </c>
      <c r="E257" s="294"/>
      <c r="F257" s="302" t="s">
        <v>752</v>
      </c>
      <c r="G257" s="19">
        <f>+G258+G259</f>
        <v>0</v>
      </c>
      <c r="H257" s="19">
        <f t="shared" ref="H257:O257" si="139">+H258+H259</f>
        <v>0</v>
      </c>
      <c r="I257" s="19">
        <f t="shared" si="139"/>
        <v>0</v>
      </c>
      <c r="J257" s="19">
        <f t="shared" si="139"/>
        <v>0</v>
      </c>
      <c r="K257" s="19">
        <f t="shared" si="139"/>
        <v>0</v>
      </c>
      <c r="L257" s="19">
        <f t="shared" si="139"/>
        <v>0</v>
      </c>
      <c r="M257" s="19">
        <f t="shared" si="139"/>
        <v>0</v>
      </c>
      <c r="N257" s="19">
        <f t="shared" si="139"/>
        <v>0</v>
      </c>
      <c r="O257" s="43">
        <f t="shared" si="139"/>
        <v>0</v>
      </c>
    </row>
    <row r="258" spans="1:15" ht="12.75" x14ac:dyDescent="0.2">
      <c r="A258" s="303">
        <v>2</v>
      </c>
      <c r="B258" s="297">
        <v>4</v>
      </c>
      <c r="C258" s="297">
        <v>1</v>
      </c>
      <c r="D258" s="297">
        <v>2</v>
      </c>
      <c r="E258" s="297" t="s">
        <v>556</v>
      </c>
      <c r="F258" s="301" t="s">
        <v>753</v>
      </c>
      <c r="G258" s="18">
        <v>0</v>
      </c>
      <c r="H258" s="18">
        <v>0</v>
      </c>
      <c r="I258" s="18">
        <v>0</v>
      </c>
      <c r="J258" s="18">
        <v>0</v>
      </c>
      <c r="K258" s="18">
        <v>0</v>
      </c>
      <c r="L258" s="18">
        <v>0</v>
      </c>
      <c r="M258" s="18">
        <v>0</v>
      </c>
      <c r="N258" s="314">
        <f>SUBTOTAL(9,G258:M258)</f>
        <v>0</v>
      </c>
      <c r="O258" s="317">
        <f>IFERROR(N258/$N$18*100,"0.00")</f>
        <v>0</v>
      </c>
    </row>
    <row r="259" spans="1:15" ht="12.75" x14ac:dyDescent="0.2">
      <c r="A259" s="303">
        <v>2</v>
      </c>
      <c r="B259" s="297">
        <v>4</v>
      </c>
      <c r="C259" s="297">
        <v>1</v>
      </c>
      <c r="D259" s="297">
        <v>2</v>
      </c>
      <c r="E259" s="297" t="s">
        <v>558</v>
      </c>
      <c r="F259" s="301" t="s">
        <v>754</v>
      </c>
      <c r="G259" s="18">
        <v>0</v>
      </c>
      <c r="H259" s="18">
        <v>0</v>
      </c>
      <c r="I259" s="18">
        <v>0</v>
      </c>
      <c r="J259" s="18">
        <v>0</v>
      </c>
      <c r="K259" s="18">
        <v>0</v>
      </c>
      <c r="L259" s="18">
        <v>0</v>
      </c>
      <c r="M259" s="18">
        <v>0</v>
      </c>
      <c r="N259" s="314">
        <f>SUBTOTAL(9,G259:M259)</f>
        <v>0</v>
      </c>
      <c r="O259" s="317">
        <f t="shared" ref="O259:O263" si="140">IFERROR(N259/$N$18*100,"0.00")</f>
        <v>0</v>
      </c>
    </row>
    <row r="260" spans="1:15" ht="12.75" x14ac:dyDescent="0.2">
      <c r="A260" s="305">
        <v>2</v>
      </c>
      <c r="B260" s="294">
        <v>4</v>
      </c>
      <c r="C260" s="294">
        <v>1</v>
      </c>
      <c r="D260" s="294">
        <v>5</v>
      </c>
      <c r="E260" s="294"/>
      <c r="F260" s="310" t="s">
        <v>755</v>
      </c>
      <c r="G260" s="20">
        <f>+G261</f>
        <v>0</v>
      </c>
      <c r="H260" s="20">
        <f t="shared" ref="H260:O265" si="141">+H261</f>
        <v>0</v>
      </c>
      <c r="I260" s="20">
        <f t="shared" si="141"/>
        <v>0</v>
      </c>
      <c r="J260" s="20">
        <f t="shared" si="141"/>
        <v>0</v>
      </c>
      <c r="K260" s="20">
        <f t="shared" si="141"/>
        <v>0</v>
      </c>
      <c r="L260" s="20">
        <f t="shared" si="141"/>
        <v>0</v>
      </c>
      <c r="M260" s="20">
        <f t="shared" si="141"/>
        <v>0</v>
      </c>
      <c r="N260" s="20">
        <f t="shared" si="141"/>
        <v>0</v>
      </c>
      <c r="O260" s="43">
        <f t="shared" si="141"/>
        <v>0</v>
      </c>
    </row>
    <row r="261" spans="1:15" ht="12.75" x14ac:dyDescent="0.2">
      <c r="A261" s="303">
        <v>2</v>
      </c>
      <c r="B261" s="297">
        <v>4</v>
      </c>
      <c r="C261" s="297">
        <v>1</v>
      </c>
      <c r="D261" s="297">
        <v>5</v>
      </c>
      <c r="E261" s="297" t="s">
        <v>556</v>
      </c>
      <c r="F261" s="301" t="s">
        <v>755</v>
      </c>
      <c r="G261" s="18">
        <v>0</v>
      </c>
      <c r="H261" s="18">
        <v>0</v>
      </c>
      <c r="I261" s="18">
        <v>0</v>
      </c>
      <c r="J261" s="18">
        <v>0</v>
      </c>
      <c r="K261" s="18">
        <v>0</v>
      </c>
      <c r="L261" s="18">
        <v>0</v>
      </c>
      <c r="M261" s="18">
        <v>0</v>
      </c>
      <c r="N261" s="315">
        <f>SUBTOTAL(9,G261:M261)</f>
        <v>0</v>
      </c>
      <c r="O261" s="317">
        <f t="shared" si="140"/>
        <v>0</v>
      </c>
    </row>
    <row r="262" spans="1:15" ht="12.75" x14ac:dyDescent="0.2">
      <c r="A262" s="293">
        <v>2</v>
      </c>
      <c r="B262" s="294">
        <v>4</v>
      </c>
      <c r="C262" s="294">
        <v>1</v>
      </c>
      <c r="D262" s="294">
        <v>6</v>
      </c>
      <c r="E262" s="297"/>
      <c r="F262" s="310" t="s">
        <v>756</v>
      </c>
      <c r="G262" s="19">
        <f>+G263</f>
        <v>0</v>
      </c>
      <c r="H262" s="19">
        <f t="shared" ref="H262:M262" si="142">+H263</f>
        <v>0</v>
      </c>
      <c r="I262" s="19">
        <f t="shared" si="142"/>
        <v>0</v>
      </c>
      <c r="J262" s="19">
        <f t="shared" si="142"/>
        <v>0</v>
      </c>
      <c r="K262" s="19">
        <f t="shared" si="142"/>
        <v>0</v>
      </c>
      <c r="L262" s="19">
        <f t="shared" si="142"/>
        <v>0</v>
      </c>
      <c r="M262" s="19">
        <f t="shared" si="142"/>
        <v>0</v>
      </c>
      <c r="N262" s="19">
        <f t="shared" si="141"/>
        <v>0</v>
      </c>
      <c r="O262" s="43">
        <f t="shared" ref="O262" si="143">+O263</f>
        <v>0</v>
      </c>
    </row>
    <row r="263" spans="1:15" ht="12.75" x14ac:dyDescent="0.2">
      <c r="A263" s="303">
        <v>2</v>
      </c>
      <c r="B263" s="297">
        <v>4</v>
      </c>
      <c r="C263" s="297">
        <v>1</v>
      </c>
      <c r="D263" s="297">
        <v>6</v>
      </c>
      <c r="E263" s="297" t="s">
        <v>556</v>
      </c>
      <c r="F263" s="301" t="s">
        <v>757</v>
      </c>
      <c r="G263" s="18">
        <v>0</v>
      </c>
      <c r="H263" s="18">
        <v>0</v>
      </c>
      <c r="I263" s="18">
        <v>0</v>
      </c>
      <c r="J263" s="18">
        <v>0</v>
      </c>
      <c r="K263" s="18">
        <v>0</v>
      </c>
      <c r="L263" s="18">
        <v>0</v>
      </c>
      <c r="M263" s="18">
        <v>0</v>
      </c>
      <c r="N263" s="314">
        <f>SUBTOTAL(9,G263:M263)</f>
        <v>0</v>
      </c>
      <c r="O263" s="317">
        <f t="shared" si="140"/>
        <v>0</v>
      </c>
    </row>
    <row r="264" spans="1:15" ht="12.75" x14ac:dyDescent="0.2">
      <c r="A264" s="290">
        <v>2</v>
      </c>
      <c r="B264" s="291">
        <v>4</v>
      </c>
      <c r="C264" s="291">
        <v>4</v>
      </c>
      <c r="D264" s="291"/>
      <c r="E264" s="291"/>
      <c r="F264" s="292" t="s">
        <v>758</v>
      </c>
      <c r="G264" s="22">
        <f>+G265</f>
        <v>0</v>
      </c>
      <c r="H264" s="22">
        <f t="shared" ref="H264:M265" si="144">+H265</f>
        <v>0</v>
      </c>
      <c r="I264" s="22">
        <f t="shared" si="144"/>
        <v>0</v>
      </c>
      <c r="J264" s="22">
        <f t="shared" si="144"/>
        <v>0</v>
      </c>
      <c r="K264" s="22">
        <f t="shared" si="144"/>
        <v>0</v>
      </c>
      <c r="L264" s="22">
        <f t="shared" si="144"/>
        <v>0</v>
      </c>
      <c r="M264" s="22">
        <f t="shared" si="144"/>
        <v>0</v>
      </c>
      <c r="N264" s="22">
        <f t="shared" si="141"/>
        <v>0</v>
      </c>
      <c r="O264" s="41">
        <f t="shared" ref="O264:O265" si="145">+O265</f>
        <v>0</v>
      </c>
    </row>
    <row r="265" spans="1:15" ht="12.75" x14ac:dyDescent="0.2">
      <c r="A265" s="302">
        <v>2</v>
      </c>
      <c r="B265" s="294">
        <v>4</v>
      </c>
      <c r="C265" s="294">
        <v>4</v>
      </c>
      <c r="D265" s="294">
        <v>1</v>
      </c>
      <c r="E265" s="294"/>
      <c r="F265" s="310" t="s">
        <v>759</v>
      </c>
      <c r="G265" s="19">
        <f>+G266</f>
        <v>0</v>
      </c>
      <c r="H265" s="19">
        <f t="shared" si="144"/>
        <v>0</v>
      </c>
      <c r="I265" s="19">
        <f t="shared" si="144"/>
        <v>0</v>
      </c>
      <c r="J265" s="19">
        <f t="shared" si="144"/>
        <v>0</v>
      </c>
      <c r="K265" s="19">
        <f t="shared" si="144"/>
        <v>0</v>
      </c>
      <c r="L265" s="19">
        <f t="shared" si="144"/>
        <v>0</v>
      </c>
      <c r="M265" s="19">
        <f t="shared" si="144"/>
        <v>0</v>
      </c>
      <c r="N265" s="19">
        <f t="shared" si="141"/>
        <v>0</v>
      </c>
      <c r="O265" s="43">
        <f t="shared" si="145"/>
        <v>0</v>
      </c>
    </row>
    <row r="266" spans="1:15" ht="22.5" x14ac:dyDescent="0.2">
      <c r="A266" s="298">
        <v>2</v>
      </c>
      <c r="B266" s="297">
        <v>4</v>
      </c>
      <c r="C266" s="297">
        <v>4</v>
      </c>
      <c r="D266" s="297">
        <v>1</v>
      </c>
      <c r="E266" s="297" t="s">
        <v>565</v>
      </c>
      <c r="F266" s="301" t="s">
        <v>760</v>
      </c>
      <c r="G266" s="18">
        <v>0</v>
      </c>
      <c r="H266" s="18">
        <v>0</v>
      </c>
      <c r="I266" s="18">
        <v>0</v>
      </c>
      <c r="J266" s="18">
        <v>0</v>
      </c>
      <c r="K266" s="18">
        <v>0</v>
      </c>
      <c r="L266" s="18">
        <v>0</v>
      </c>
      <c r="M266" s="18">
        <v>0</v>
      </c>
      <c r="N266" s="314">
        <f>SUBTOTAL(9,G266:M266)</f>
        <v>0</v>
      </c>
      <c r="O266" s="317">
        <f>IFERROR(N266/$N$18*100,"0.00")</f>
        <v>0</v>
      </c>
    </row>
    <row r="267" spans="1:15" ht="12.75" x14ac:dyDescent="0.2">
      <c r="A267" s="290">
        <v>2</v>
      </c>
      <c r="B267" s="291">
        <v>4</v>
      </c>
      <c r="C267" s="291">
        <v>9</v>
      </c>
      <c r="D267" s="291"/>
      <c r="E267" s="291"/>
      <c r="F267" s="292" t="s">
        <v>761</v>
      </c>
      <c r="G267" s="22">
        <f>+G268+G270</f>
        <v>0</v>
      </c>
      <c r="H267" s="22">
        <f t="shared" ref="H267:O267" si="146">+H268+H270</f>
        <v>0</v>
      </c>
      <c r="I267" s="22">
        <f t="shared" si="146"/>
        <v>0</v>
      </c>
      <c r="J267" s="22">
        <f t="shared" si="146"/>
        <v>0</v>
      </c>
      <c r="K267" s="22">
        <f t="shared" si="146"/>
        <v>0</v>
      </c>
      <c r="L267" s="22">
        <f t="shared" si="146"/>
        <v>0</v>
      </c>
      <c r="M267" s="22">
        <f t="shared" si="146"/>
        <v>0</v>
      </c>
      <c r="N267" s="22">
        <f t="shared" si="146"/>
        <v>0</v>
      </c>
      <c r="O267" s="22">
        <f t="shared" si="146"/>
        <v>0</v>
      </c>
    </row>
    <row r="268" spans="1:15" ht="12.75" x14ac:dyDescent="0.2">
      <c r="A268" s="305">
        <v>2</v>
      </c>
      <c r="B268" s="294">
        <v>4</v>
      </c>
      <c r="C268" s="294">
        <v>9</v>
      </c>
      <c r="D268" s="294">
        <v>1</v>
      </c>
      <c r="E268" s="294"/>
      <c r="F268" s="310" t="s">
        <v>761</v>
      </c>
      <c r="G268" s="19">
        <f>+G269</f>
        <v>0</v>
      </c>
      <c r="H268" s="19">
        <f t="shared" ref="H268:O276" si="147">+H269</f>
        <v>0</v>
      </c>
      <c r="I268" s="19">
        <f t="shared" si="147"/>
        <v>0</v>
      </c>
      <c r="J268" s="19">
        <f t="shared" si="147"/>
        <v>0</v>
      </c>
      <c r="K268" s="19">
        <f t="shared" si="147"/>
        <v>0</v>
      </c>
      <c r="L268" s="19">
        <f t="shared" si="147"/>
        <v>0</v>
      </c>
      <c r="M268" s="19">
        <f t="shared" si="147"/>
        <v>0</v>
      </c>
      <c r="N268" s="19">
        <f t="shared" si="147"/>
        <v>0</v>
      </c>
      <c r="O268" s="43">
        <f t="shared" si="147"/>
        <v>0</v>
      </c>
    </row>
    <row r="269" spans="1:15" ht="12.75" x14ac:dyDescent="0.2">
      <c r="A269" s="303">
        <v>2</v>
      </c>
      <c r="B269" s="297">
        <v>4</v>
      </c>
      <c r="C269" s="297">
        <v>9</v>
      </c>
      <c r="D269" s="297">
        <v>1</v>
      </c>
      <c r="E269" s="297" t="s">
        <v>556</v>
      </c>
      <c r="F269" s="301" t="s">
        <v>761</v>
      </c>
      <c r="G269" s="18">
        <v>0</v>
      </c>
      <c r="H269" s="18">
        <v>0</v>
      </c>
      <c r="I269" s="18">
        <v>0</v>
      </c>
      <c r="J269" s="18">
        <v>0</v>
      </c>
      <c r="K269" s="18">
        <v>0</v>
      </c>
      <c r="L269" s="18">
        <v>0</v>
      </c>
      <c r="M269" s="18">
        <v>0</v>
      </c>
      <c r="N269" s="314">
        <f>SUBTOTAL(9,G269:M269)</f>
        <v>0</v>
      </c>
      <c r="O269" s="317">
        <f>IFERROR(N269/$N$18*100,"0.00")</f>
        <v>0</v>
      </c>
    </row>
    <row r="270" spans="1:15" ht="12.75" x14ac:dyDescent="0.2">
      <c r="A270" s="305">
        <v>2</v>
      </c>
      <c r="B270" s="294">
        <v>4</v>
      </c>
      <c r="C270" s="294">
        <v>9</v>
      </c>
      <c r="D270" s="294">
        <v>4</v>
      </c>
      <c r="E270" s="294"/>
      <c r="F270" s="310" t="s">
        <v>762</v>
      </c>
      <c r="G270" s="19">
        <f>+G271</f>
        <v>0</v>
      </c>
      <c r="H270" s="19">
        <f t="shared" ref="H270:M270" si="148">+H271</f>
        <v>0</v>
      </c>
      <c r="I270" s="19">
        <f t="shared" si="148"/>
        <v>0</v>
      </c>
      <c r="J270" s="19">
        <f t="shared" si="148"/>
        <v>0</v>
      </c>
      <c r="K270" s="19">
        <f t="shared" si="148"/>
        <v>0</v>
      </c>
      <c r="L270" s="19">
        <f t="shared" si="148"/>
        <v>0</v>
      </c>
      <c r="M270" s="19">
        <f t="shared" si="148"/>
        <v>0</v>
      </c>
      <c r="N270" s="19">
        <f t="shared" si="147"/>
        <v>0</v>
      </c>
      <c r="O270" s="43">
        <f t="shared" si="147"/>
        <v>0</v>
      </c>
    </row>
    <row r="271" spans="1:15" ht="12.75" x14ac:dyDescent="0.2">
      <c r="A271" s="296">
        <v>2</v>
      </c>
      <c r="B271" s="297">
        <v>4</v>
      </c>
      <c r="C271" s="297">
        <v>9</v>
      </c>
      <c r="D271" s="297">
        <v>4</v>
      </c>
      <c r="E271" s="297" t="s">
        <v>556</v>
      </c>
      <c r="F271" s="301" t="s">
        <v>762</v>
      </c>
      <c r="G271" s="18">
        <v>0</v>
      </c>
      <c r="H271" s="18">
        <v>0</v>
      </c>
      <c r="I271" s="18">
        <v>0</v>
      </c>
      <c r="J271" s="18">
        <v>0</v>
      </c>
      <c r="K271" s="18">
        <v>0</v>
      </c>
      <c r="L271" s="18">
        <v>0</v>
      </c>
      <c r="M271" s="18">
        <v>0</v>
      </c>
      <c r="N271" s="314">
        <f>SUBTOTAL(9,G271:M271)</f>
        <v>0</v>
      </c>
      <c r="O271" s="317">
        <f>IFERROR(N271/$N$18*100,"0.00")</f>
        <v>0</v>
      </c>
    </row>
    <row r="272" spans="1:15" ht="12.75" x14ac:dyDescent="0.2">
      <c r="A272" s="286">
        <v>2</v>
      </c>
      <c r="B272" s="287">
        <v>6</v>
      </c>
      <c r="C272" s="288"/>
      <c r="D272" s="288"/>
      <c r="E272" s="288"/>
      <c r="F272" s="289" t="s">
        <v>763</v>
      </c>
      <c r="G272" s="23">
        <f>+G273+G284+G291+G296+G303+G312+G315</f>
        <v>1175456.7293579581</v>
      </c>
      <c r="H272" s="23">
        <f t="shared" ref="H272:N272" si="149">+H273+H284+H291+H296+H303+H312+H315</f>
        <v>753976.88248544128</v>
      </c>
      <c r="I272" s="23">
        <f t="shared" si="149"/>
        <v>53992917.101976052</v>
      </c>
      <c r="J272" s="23">
        <f t="shared" si="149"/>
        <v>1695503.7347975844</v>
      </c>
      <c r="K272" s="23">
        <f t="shared" si="149"/>
        <v>863653.33677588287</v>
      </c>
      <c r="L272" s="23">
        <f t="shared" si="149"/>
        <v>81179.002649203816</v>
      </c>
      <c r="M272" s="23">
        <f t="shared" si="149"/>
        <v>14465383.211957883</v>
      </c>
      <c r="N272" s="23">
        <f t="shared" si="149"/>
        <v>73028070</v>
      </c>
      <c r="O272" s="23">
        <f t="shared" ref="O272" si="150">+O273+O284+O291+O296+O303+O312+O315</f>
        <v>5.2745711114256215</v>
      </c>
    </row>
    <row r="273" spans="1:15" ht="12.75" x14ac:dyDescent="0.2">
      <c r="A273" s="290">
        <v>2</v>
      </c>
      <c r="B273" s="291">
        <v>6</v>
      </c>
      <c r="C273" s="291">
        <v>1</v>
      </c>
      <c r="D273" s="291"/>
      <c r="E273" s="291"/>
      <c r="F273" s="292" t="s">
        <v>764</v>
      </c>
      <c r="G273" s="22">
        <f>+G274+G276+G278+G280+G282</f>
        <v>755456.72935795807</v>
      </c>
      <c r="H273" s="22">
        <f t="shared" ref="H273:O273" si="151">+H274+H276+H278+H280+H282</f>
        <v>463976.88248544128</v>
      </c>
      <c r="I273" s="22">
        <f t="shared" si="151"/>
        <v>1662917.1019760482</v>
      </c>
      <c r="J273" s="22">
        <f t="shared" si="151"/>
        <v>865503.73479758424</v>
      </c>
      <c r="K273" s="22">
        <f t="shared" si="151"/>
        <v>423653.33677588287</v>
      </c>
      <c r="L273" s="22">
        <f t="shared" si="151"/>
        <v>81179.002649203816</v>
      </c>
      <c r="M273" s="22">
        <f t="shared" si="151"/>
        <v>5129513.2119578822</v>
      </c>
      <c r="N273" s="22">
        <f t="shared" si="151"/>
        <v>9382200</v>
      </c>
      <c r="O273" s="22">
        <f t="shared" si="151"/>
        <v>0.67764465200322921</v>
      </c>
    </row>
    <row r="274" spans="1:15" ht="12.75" x14ac:dyDescent="0.2">
      <c r="A274" s="293">
        <v>2</v>
      </c>
      <c r="B274" s="294">
        <v>6</v>
      </c>
      <c r="C274" s="294">
        <v>1</v>
      </c>
      <c r="D274" s="294">
        <v>1</v>
      </c>
      <c r="E274" s="294"/>
      <c r="F274" s="302" t="s">
        <v>765</v>
      </c>
      <c r="G274" s="19">
        <f>+G275</f>
        <v>241349.96474660336</v>
      </c>
      <c r="H274" s="19">
        <f t="shared" ref="H274:O274" si="152">+H275</f>
        <v>201124.99616810909</v>
      </c>
      <c r="I274" s="19">
        <f t="shared" si="152"/>
        <v>362025.0237577238</v>
      </c>
      <c r="J274" s="19">
        <f t="shared" si="152"/>
        <v>321799.97854141076</v>
      </c>
      <c r="K274" s="19">
        <f t="shared" si="152"/>
        <v>80450.013794807383</v>
      </c>
      <c r="L274" s="19">
        <f t="shared" si="152"/>
        <v>0</v>
      </c>
      <c r="M274" s="19">
        <f t="shared" si="152"/>
        <v>2815750.0229913457</v>
      </c>
      <c r="N274" s="19">
        <f t="shared" si="152"/>
        <v>4022500</v>
      </c>
      <c r="O274" s="43">
        <f t="shared" si="152"/>
        <v>0.29053160374784054</v>
      </c>
    </row>
    <row r="275" spans="1:15" ht="12.75" x14ac:dyDescent="0.2">
      <c r="A275" s="296">
        <v>2</v>
      </c>
      <c r="B275" s="297">
        <v>6</v>
      </c>
      <c r="C275" s="297">
        <v>1</v>
      </c>
      <c r="D275" s="297">
        <v>1</v>
      </c>
      <c r="E275" s="297" t="s">
        <v>556</v>
      </c>
      <c r="F275" s="298" t="s">
        <v>765</v>
      </c>
      <c r="G275" s="18">
        <v>241349.96474660336</v>
      </c>
      <c r="H275" s="18">
        <v>201124.99616810909</v>
      </c>
      <c r="I275" s="18">
        <v>362025.0237577238</v>
      </c>
      <c r="J275" s="18">
        <v>321799.97854141076</v>
      </c>
      <c r="K275" s="18">
        <v>80450.013794807383</v>
      </c>
      <c r="L275" s="18">
        <v>0</v>
      </c>
      <c r="M275" s="18">
        <v>2815750.0229913457</v>
      </c>
      <c r="N275" s="314">
        <f>SUBTOTAL(9,G275:M275)</f>
        <v>4022500</v>
      </c>
      <c r="O275" s="317">
        <f t="shared" ref="O275:O283" si="153">IFERROR(N275/$N$18*100,"0.00")</f>
        <v>0.29053160374784054</v>
      </c>
    </row>
    <row r="276" spans="1:15" ht="12.75" x14ac:dyDescent="0.2">
      <c r="A276" s="293">
        <v>2</v>
      </c>
      <c r="B276" s="294">
        <v>6</v>
      </c>
      <c r="C276" s="294">
        <v>1</v>
      </c>
      <c r="D276" s="294">
        <v>2</v>
      </c>
      <c r="E276" s="294"/>
      <c r="F276" s="302" t="s">
        <v>766</v>
      </c>
      <c r="G276" s="19">
        <f>+G277</f>
        <v>12000</v>
      </c>
      <c r="H276" s="19">
        <f t="shared" ref="H276:M276" si="154">+H277</f>
        <v>10000</v>
      </c>
      <c r="I276" s="19">
        <f t="shared" si="154"/>
        <v>140000</v>
      </c>
      <c r="J276" s="19">
        <f t="shared" si="154"/>
        <v>16000</v>
      </c>
      <c r="K276" s="19">
        <f t="shared" si="154"/>
        <v>4000</v>
      </c>
      <c r="L276" s="19">
        <f t="shared" si="154"/>
        <v>0</v>
      </c>
      <c r="M276" s="19">
        <f t="shared" si="154"/>
        <v>18000</v>
      </c>
      <c r="N276" s="19">
        <f t="shared" si="147"/>
        <v>200000</v>
      </c>
      <c r="O276" s="43">
        <f t="shared" ref="O276" si="155">+O277</f>
        <v>1.4445325232956645E-2</v>
      </c>
    </row>
    <row r="277" spans="1:15" ht="12.75" x14ac:dyDescent="0.2">
      <c r="A277" s="296">
        <v>2</v>
      </c>
      <c r="B277" s="297">
        <v>6</v>
      </c>
      <c r="C277" s="297">
        <v>1</v>
      </c>
      <c r="D277" s="297">
        <v>2</v>
      </c>
      <c r="E277" s="297" t="s">
        <v>556</v>
      </c>
      <c r="F277" s="301" t="s">
        <v>766</v>
      </c>
      <c r="G277" s="18">
        <v>12000</v>
      </c>
      <c r="H277" s="18">
        <v>10000</v>
      </c>
      <c r="I277" s="18">
        <v>140000</v>
      </c>
      <c r="J277" s="18">
        <v>16000</v>
      </c>
      <c r="K277" s="18">
        <v>4000</v>
      </c>
      <c r="L277" s="18"/>
      <c r="M277" s="18">
        <v>18000</v>
      </c>
      <c r="N277" s="314">
        <f>SUBTOTAL(9,G277:M277)</f>
        <v>200000</v>
      </c>
      <c r="O277" s="317">
        <f t="shared" si="153"/>
        <v>1.4445325232956645E-2</v>
      </c>
    </row>
    <row r="278" spans="1:15" ht="12.75" x14ac:dyDescent="0.2">
      <c r="A278" s="293">
        <v>2</v>
      </c>
      <c r="B278" s="294">
        <v>6</v>
      </c>
      <c r="C278" s="294">
        <v>1</v>
      </c>
      <c r="D278" s="294">
        <v>3</v>
      </c>
      <c r="E278" s="294"/>
      <c r="F278" s="310" t="s">
        <v>767</v>
      </c>
      <c r="G278" s="19">
        <f>+G279</f>
        <v>206957.764</v>
      </c>
      <c r="H278" s="19">
        <f t="shared" ref="H278:O278" si="156">+H279</f>
        <v>103478.88</v>
      </c>
      <c r="I278" s="19">
        <f t="shared" si="156"/>
        <v>362176.08799999999</v>
      </c>
      <c r="J278" s="19">
        <f t="shared" si="156"/>
        <v>206957.764</v>
      </c>
      <c r="K278" s="19">
        <f t="shared" si="156"/>
        <v>155218.32399999999</v>
      </c>
      <c r="L278" s="19">
        <f t="shared" si="156"/>
        <v>0</v>
      </c>
      <c r="M278" s="19">
        <f t="shared" si="156"/>
        <v>1965211.18</v>
      </c>
      <c r="N278" s="19">
        <f t="shared" si="156"/>
        <v>3000000</v>
      </c>
      <c r="O278" s="43">
        <f t="shared" si="156"/>
        <v>0.21667987849434966</v>
      </c>
    </row>
    <row r="279" spans="1:15" ht="12.75" x14ac:dyDescent="0.2">
      <c r="A279" s="296">
        <v>2</v>
      </c>
      <c r="B279" s="297">
        <v>6</v>
      </c>
      <c r="C279" s="297">
        <v>1</v>
      </c>
      <c r="D279" s="297">
        <v>3</v>
      </c>
      <c r="E279" s="297" t="s">
        <v>556</v>
      </c>
      <c r="F279" s="301" t="s">
        <v>767</v>
      </c>
      <c r="G279" s="18">
        <v>206957.764</v>
      </c>
      <c r="H279" s="18">
        <v>103478.88</v>
      </c>
      <c r="I279" s="18">
        <v>362176.08799999999</v>
      </c>
      <c r="J279" s="18">
        <v>206957.764</v>
      </c>
      <c r="K279" s="18">
        <v>155218.32399999999</v>
      </c>
      <c r="L279" s="18">
        <v>0</v>
      </c>
      <c r="M279" s="18">
        <v>1965211.18</v>
      </c>
      <c r="N279" s="314">
        <f>SUBTOTAL(9,G279:M279)</f>
        <v>3000000</v>
      </c>
      <c r="O279" s="317">
        <f t="shared" si="153"/>
        <v>0.21667987849434966</v>
      </c>
    </row>
    <row r="280" spans="1:15" ht="12.75" x14ac:dyDescent="0.2">
      <c r="A280" s="293">
        <v>2</v>
      </c>
      <c r="B280" s="294">
        <v>6</v>
      </c>
      <c r="C280" s="294">
        <v>1</v>
      </c>
      <c r="D280" s="294">
        <v>4</v>
      </c>
      <c r="E280" s="294"/>
      <c r="F280" s="302" t="s">
        <v>768</v>
      </c>
      <c r="G280" s="19">
        <f>+G281</f>
        <v>197149.00061135466</v>
      </c>
      <c r="H280" s="19">
        <f t="shared" ref="H280:O280" si="157">+H281</f>
        <v>104373.00631733218</v>
      </c>
      <c r="I280" s="19">
        <f t="shared" si="157"/>
        <v>324715.99021832435</v>
      </c>
      <c r="J280" s="19">
        <f t="shared" si="157"/>
        <v>208745.99225617349</v>
      </c>
      <c r="K280" s="19">
        <f t="shared" si="157"/>
        <v>57984.998981075456</v>
      </c>
      <c r="L280" s="19">
        <f t="shared" si="157"/>
        <v>81179.002649203816</v>
      </c>
      <c r="M280" s="19">
        <f t="shared" si="157"/>
        <v>185552.00896653597</v>
      </c>
      <c r="N280" s="19">
        <f t="shared" si="157"/>
        <v>1159700</v>
      </c>
      <c r="O280" s="43">
        <f t="shared" si="157"/>
        <v>8.3761218363299098E-2</v>
      </c>
    </row>
    <row r="281" spans="1:15" ht="12.75" x14ac:dyDescent="0.2">
      <c r="A281" s="296">
        <v>2</v>
      </c>
      <c r="B281" s="297">
        <v>6</v>
      </c>
      <c r="C281" s="297">
        <v>1</v>
      </c>
      <c r="D281" s="297">
        <v>4</v>
      </c>
      <c r="E281" s="297" t="s">
        <v>556</v>
      </c>
      <c r="F281" s="301" t="s">
        <v>768</v>
      </c>
      <c r="G281" s="18">
        <v>197149.00061135466</v>
      </c>
      <c r="H281" s="18">
        <v>104373.00631733218</v>
      </c>
      <c r="I281" s="18">
        <v>324715.99021832435</v>
      </c>
      <c r="J281" s="18">
        <v>208745.99225617349</v>
      </c>
      <c r="K281" s="18">
        <v>57984.998981075456</v>
      </c>
      <c r="L281" s="18">
        <v>81179.002649203816</v>
      </c>
      <c r="M281" s="18">
        <v>185552.00896653597</v>
      </c>
      <c r="N281" s="314">
        <f t="shared" ref="N281:N286" si="158">SUBTOTAL(9,G281:M281)</f>
        <v>1159700</v>
      </c>
      <c r="O281" s="317">
        <f t="shared" si="153"/>
        <v>8.3761218363299098E-2</v>
      </c>
    </row>
    <row r="282" spans="1:15" ht="12.75" x14ac:dyDescent="0.2">
      <c r="A282" s="293">
        <v>2</v>
      </c>
      <c r="B282" s="294">
        <v>6</v>
      </c>
      <c r="C282" s="294">
        <v>1</v>
      </c>
      <c r="D282" s="294">
        <v>9</v>
      </c>
      <c r="E282" s="294"/>
      <c r="F282" s="302" t="s">
        <v>769</v>
      </c>
      <c r="G282" s="19">
        <f>+G283</f>
        <v>98000</v>
      </c>
      <c r="H282" s="19">
        <f t="shared" ref="H282:O282" si="159">+H283</f>
        <v>45000</v>
      </c>
      <c r="I282" s="19">
        <f t="shared" si="159"/>
        <v>474000</v>
      </c>
      <c r="J282" s="19">
        <f t="shared" si="159"/>
        <v>112000</v>
      </c>
      <c r="K282" s="19">
        <f t="shared" si="159"/>
        <v>126000</v>
      </c>
      <c r="L282" s="19">
        <f t="shared" si="159"/>
        <v>0</v>
      </c>
      <c r="M282" s="19">
        <f t="shared" si="159"/>
        <v>145000</v>
      </c>
      <c r="N282" s="19">
        <f t="shared" si="159"/>
        <v>1000000</v>
      </c>
      <c r="O282" s="43">
        <f t="shared" si="159"/>
        <v>7.2226626164783231E-2</v>
      </c>
    </row>
    <row r="283" spans="1:15" ht="12.75" x14ac:dyDescent="0.2">
      <c r="A283" s="296">
        <v>2</v>
      </c>
      <c r="B283" s="297">
        <v>6</v>
      </c>
      <c r="C283" s="297">
        <v>1</v>
      </c>
      <c r="D283" s="297">
        <v>9</v>
      </c>
      <c r="E283" s="297" t="s">
        <v>556</v>
      </c>
      <c r="F283" s="301" t="s">
        <v>769</v>
      </c>
      <c r="G283" s="18">
        <v>98000</v>
      </c>
      <c r="H283" s="18">
        <v>45000</v>
      </c>
      <c r="I283" s="18">
        <v>474000</v>
      </c>
      <c r="J283" s="18">
        <v>112000</v>
      </c>
      <c r="K283" s="18">
        <v>126000</v>
      </c>
      <c r="L283" s="18">
        <v>0</v>
      </c>
      <c r="M283" s="18">
        <v>145000</v>
      </c>
      <c r="N283" s="314">
        <f t="shared" si="158"/>
        <v>1000000</v>
      </c>
      <c r="O283" s="317">
        <f t="shared" si="153"/>
        <v>7.2226626164783231E-2</v>
      </c>
    </row>
    <row r="284" spans="1:15" ht="12.75" x14ac:dyDescent="0.2">
      <c r="A284" s="290">
        <v>2</v>
      </c>
      <c r="B284" s="291">
        <v>6</v>
      </c>
      <c r="C284" s="291">
        <v>2</v>
      </c>
      <c r="D284" s="291"/>
      <c r="E284" s="291"/>
      <c r="F284" s="292" t="s">
        <v>770</v>
      </c>
      <c r="G284" s="22">
        <f>+G285+G287+G289</f>
        <v>50000</v>
      </c>
      <c r="H284" s="22">
        <f>+H285+H287+H289</f>
        <v>20000</v>
      </c>
      <c r="I284" s="22">
        <f t="shared" ref="I284:O284" si="160">+I285+I287+I289</f>
        <v>250000</v>
      </c>
      <c r="J284" s="22">
        <f t="shared" si="160"/>
        <v>60000</v>
      </c>
      <c r="K284" s="22">
        <f t="shared" si="160"/>
        <v>30000</v>
      </c>
      <c r="L284" s="22">
        <f t="shared" si="160"/>
        <v>0</v>
      </c>
      <c r="M284" s="22">
        <f>+M285+M287+M289</f>
        <v>758530</v>
      </c>
      <c r="N284" s="22">
        <f t="shared" si="160"/>
        <v>1168530</v>
      </c>
      <c r="O284" s="22">
        <f t="shared" si="160"/>
        <v>8.4398979472334143E-2</v>
      </c>
    </row>
    <row r="285" spans="1:15" ht="12.75" x14ac:dyDescent="0.2">
      <c r="A285" s="293">
        <v>2</v>
      </c>
      <c r="B285" s="294">
        <v>6</v>
      </c>
      <c r="C285" s="294">
        <v>2</v>
      </c>
      <c r="D285" s="294">
        <v>1</v>
      </c>
      <c r="E285" s="294"/>
      <c r="F285" s="302" t="s">
        <v>771</v>
      </c>
      <c r="G285" s="19">
        <f>+G286</f>
        <v>50000</v>
      </c>
      <c r="H285" s="19">
        <f t="shared" ref="H285:O285" si="161">+H286</f>
        <v>20000</v>
      </c>
      <c r="I285" s="19">
        <f t="shared" si="161"/>
        <v>250000</v>
      </c>
      <c r="J285" s="19">
        <f t="shared" si="161"/>
        <v>60000</v>
      </c>
      <c r="K285" s="19">
        <f t="shared" si="161"/>
        <v>30000</v>
      </c>
      <c r="L285" s="19">
        <f t="shared" si="161"/>
        <v>0</v>
      </c>
      <c r="M285" s="19">
        <f t="shared" si="161"/>
        <v>90000</v>
      </c>
      <c r="N285" s="19">
        <f t="shared" si="161"/>
        <v>500000</v>
      </c>
      <c r="O285" s="43">
        <f t="shared" si="161"/>
        <v>3.6113313082391615E-2</v>
      </c>
    </row>
    <row r="286" spans="1:15" ht="12.75" x14ac:dyDescent="0.2">
      <c r="A286" s="303">
        <v>2</v>
      </c>
      <c r="B286" s="297">
        <v>6</v>
      </c>
      <c r="C286" s="297">
        <v>2</v>
      </c>
      <c r="D286" s="297">
        <v>1</v>
      </c>
      <c r="E286" s="297" t="s">
        <v>556</v>
      </c>
      <c r="F286" s="301" t="s">
        <v>771</v>
      </c>
      <c r="G286" s="18">
        <v>50000</v>
      </c>
      <c r="H286" s="18">
        <v>20000</v>
      </c>
      <c r="I286" s="18">
        <v>250000</v>
      </c>
      <c r="J286" s="18">
        <v>60000</v>
      </c>
      <c r="K286" s="18">
        <v>30000</v>
      </c>
      <c r="L286" s="18"/>
      <c r="M286" s="18">
        <v>90000</v>
      </c>
      <c r="N286" s="314">
        <f t="shared" si="158"/>
        <v>500000</v>
      </c>
      <c r="O286" s="317">
        <f t="shared" ref="O286" si="162">IFERROR(N286/$N$18*100,"0.00")</f>
        <v>3.6113313082391615E-2</v>
      </c>
    </row>
    <row r="287" spans="1:15" ht="12.75" x14ac:dyDescent="0.2">
      <c r="A287" s="293">
        <v>2</v>
      </c>
      <c r="B287" s="294">
        <v>6</v>
      </c>
      <c r="C287" s="294">
        <v>2</v>
      </c>
      <c r="D287" s="294">
        <v>3</v>
      </c>
      <c r="E287" s="294"/>
      <c r="F287" s="302" t="s">
        <v>772</v>
      </c>
      <c r="G287" s="19">
        <f>+G288</f>
        <v>0</v>
      </c>
      <c r="H287" s="19">
        <f t="shared" ref="H287:O287" si="163">+H288</f>
        <v>0</v>
      </c>
      <c r="I287" s="19">
        <f t="shared" si="163"/>
        <v>0</v>
      </c>
      <c r="J287" s="19">
        <f t="shared" si="163"/>
        <v>0</v>
      </c>
      <c r="K287" s="19">
        <f t="shared" si="163"/>
        <v>0</v>
      </c>
      <c r="L287" s="19">
        <f t="shared" si="163"/>
        <v>0</v>
      </c>
      <c r="M287" s="19">
        <f t="shared" si="163"/>
        <v>668530</v>
      </c>
      <c r="N287" s="19">
        <f t="shared" si="163"/>
        <v>668530</v>
      </c>
      <c r="O287" s="19">
        <f t="shared" si="163"/>
        <v>4.8285666389942528E-2</v>
      </c>
    </row>
    <row r="288" spans="1:15" ht="12.75" x14ac:dyDescent="0.2">
      <c r="A288" s="303">
        <v>2</v>
      </c>
      <c r="B288" s="297">
        <v>6</v>
      </c>
      <c r="C288" s="297">
        <v>2</v>
      </c>
      <c r="D288" s="297">
        <v>3</v>
      </c>
      <c r="E288" s="297" t="s">
        <v>556</v>
      </c>
      <c r="F288" s="301" t="s">
        <v>772</v>
      </c>
      <c r="G288" s="18">
        <v>0</v>
      </c>
      <c r="H288" s="18">
        <v>0</v>
      </c>
      <c r="I288" s="18">
        <v>0</v>
      </c>
      <c r="J288" s="18">
        <v>0</v>
      </c>
      <c r="K288" s="18">
        <v>0</v>
      </c>
      <c r="L288" s="18">
        <v>0</v>
      </c>
      <c r="M288" s="18">
        <v>668530</v>
      </c>
      <c r="N288" s="314">
        <f t="shared" ref="N288:N295" si="164">SUBTOTAL(9,G288:M288)</f>
        <v>668530</v>
      </c>
      <c r="O288" s="317">
        <f t="shared" ref="O288:O295" si="165">IFERROR(N288/$N$18*100,"0.00")</f>
        <v>4.8285666389942528E-2</v>
      </c>
    </row>
    <row r="289" spans="1:15" ht="12.75" x14ac:dyDescent="0.2">
      <c r="A289" s="293">
        <v>2</v>
      </c>
      <c r="B289" s="294">
        <v>6</v>
      </c>
      <c r="C289" s="294">
        <v>2</v>
      </c>
      <c r="D289" s="294">
        <v>4</v>
      </c>
      <c r="E289" s="294"/>
      <c r="F289" s="302" t="s">
        <v>773</v>
      </c>
      <c r="G289" s="19">
        <f>+G290</f>
        <v>0</v>
      </c>
      <c r="H289" s="19">
        <f t="shared" ref="H289:O289" si="166">+H290</f>
        <v>0</v>
      </c>
      <c r="I289" s="19">
        <f t="shared" si="166"/>
        <v>0</v>
      </c>
      <c r="J289" s="19">
        <f t="shared" si="166"/>
        <v>0</v>
      </c>
      <c r="K289" s="19">
        <f t="shared" si="166"/>
        <v>0</v>
      </c>
      <c r="L289" s="19">
        <f t="shared" si="166"/>
        <v>0</v>
      </c>
      <c r="M289" s="19">
        <f t="shared" si="166"/>
        <v>0</v>
      </c>
      <c r="N289" s="19">
        <f t="shared" si="166"/>
        <v>0</v>
      </c>
      <c r="O289" s="43">
        <f t="shared" si="166"/>
        <v>0</v>
      </c>
    </row>
    <row r="290" spans="1:15" ht="12.75" x14ac:dyDescent="0.2">
      <c r="A290" s="303">
        <v>2</v>
      </c>
      <c r="B290" s="297">
        <v>6</v>
      </c>
      <c r="C290" s="297">
        <v>2</v>
      </c>
      <c r="D290" s="297">
        <v>4</v>
      </c>
      <c r="E290" s="297" t="s">
        <v>556</v>
      </c>
      <c r="F290" s="298" t="s">
        <v>773</v>
      </c>
      <c r="G290" s="18">
        <v>0</v>
      </c>
      <c r="H290" s="18">
        <v>0</v>
      </c>
      <c r="I290" s="18">
        <v>0</v>
      </c>
      <c r="J290" s="18">
        <v>0</v>
      </c>
      <c r="K290" s="18">
        <v>0</v>
      </c>
      <c r="L290" s="18">
        <v>0</v>
      </c>
      <c r="M290" s="18">
        <v>0</v>
      </c>
      <c r="N290" s="314">
        <f t="shared" si="164"/>
        <v>0</v>
      </c>
      <c r="O290" s="317">
        <f t="shared" si="165"/>
        <v>0</v>
      </c>
    </row>
    <row r="291" spans="1:15" ht="12.75" x14ac:dyDescent="0.2">
      <c r="A291" s="290">
        <v>2</v>
      </c>
      <c r="B291" s="291">
        <v>6</v>
      </c>
      <c r="C291" s="291">
        <v>3</v>
      </c>
      <c r="D291" s="291"/>
      <c r="E291" s="291"/>
      <c r="F291" s="292" t="s">
        <v>774</v>
      </c>
      <c r="G291" s="22">
        <f>+G292+G294</f>
        <v>0</v>
      </c>
      <c r="H291" s="22">
        <f t="shared" ref="H291:O291" si="167">+H292+H294</f>
        <v>0</v>
      </c>
      <c r="I291" s="22">
        <f t="shared" si="167"/>
        <v>51000000</v>
      </c>
      <c r="J291" s="22">
        <f t="shared" si="167"/>
        <v>0</v>
      </c>
      <c r="K291" s="22">
        <f t="shared" si="167"/>
        <v>0</v>
      </c>
      <c r="L291" s="22">
        <f t="shared" si="167"/>
        <v>0</v>
      </c>
      <c r="M291" s="22">
        <f t="shared" si="167"/>
        <v>0</v>
      </c>
      <c r="N291" s="22">
        <f t="shared" si="167"/>
        <v>51000000</v>
      </c>
      <c r="O291" s="22">
        <f t="shared" si="167"/>
        <v>3.6835579344039449</v>
      </c>
    </row>
    <row r="292" spans="1:15" ht="12.75" x14ac:dyDescent="0.2">
      <c r="A292" s="305">
        <v>2</v>
      </c>
      <c r="B292" s="294">
        <v>6</v>
      </c>
      <c r="C292" s="294">
        <v>3</v>
      </c>
      <c r="D292" s="294">
        <v>1</v>
      </c>
      <c r="E292" s="294"/>
      <c r="F292" s="310" t="s">
        <v>775</v>
      </c>
      <c r="G292" s="19">
        <f>+G293</f>
        <v>0</v>
      </c>
      <c r="H292" s="19">
        <f t="shared" ref="H292:O292" si="168">+H293</f>
        <v>0</v>
      </c>
      <c r="I292" s="19">
        <f t="shared" si="168"/>
        <v>50000000</v>
      </c>
      <c r="J292" s="19">
        <f t="shared" si="168"/>
        <v>0</v>
      </c>
      <c r="K292" s="19">
        <f t="shared" si="168"/>
        <v>0</v>
      </c>
      <c r="L292" s="19">
        <f t="shared" si="168"/>
        <v>0</v>
      </c>
      <c r="M292" s="19">
        <f t="shared" si="168"/>
        <v>0</v>
      </c>
      <c r="N292" s="19">
        <f t="shared" si="168"/>
        <v>50000000</v>
      </c>
      <c r="O292" s="43">
        <f t="shared" si="168"/>
        <v>3.6113313082391616</v>
      </c>
    </row>
    <row r="293" spans="1:15" ht="12.75" x14ac:dyDescent="0.2">
      <c r="A293" s="296">
        <v>2</v>
      </c>
      <c r="B293" s="297">
        <v>6</v>
      </c>
      <c r="C293" s="297">
        <v>3</v>
      </c>
      <c r="D293" s="297">
        <v>1</v>
      </c>
      <c r="E293" s="297" t="s">
        <v>556</v>
      </c>
      <c r="F293" s="298" t="s">
        <v>775</v>
      </c>
      <c r="G293" s="18">
        <v>0</v>
      </c>
      <c r="H293" s="18">
        <v>0</v>
      </c>
      <c r="I293" s="18">
        <v>50000000</v>
      </c>
      <c r="J293" s="18">
        <v>0</v>
      </c>
      <c r="K293" s="18">
        <v>0</v>
      </c>
      <c r="L293" s="18">
        <v>0</v>
      </c>
      <c r="M293" s="18">
        <v>0</v>
      </c>
      <c r="N293" s="314">
        <f t="shared" si="164"/>
        <v>50000000</v>
      </c>
      <c r="O293" s="317">
        <f t="shared" si="165"/>
        <v>3.6113313082391616</v>
      </c>
    </row>
    <row r="294" spans="1:15" ht="12.75" x14ac:dyDescent="0.2">
      <c r="A294" s="293">
        <v>2</v>
      </c>
      <c r="B294" s="294">
        <v>6</v>
      </c>
      <c r="C294" s="294">
        <v>3</v>
      </c>
      <c r="D294" s="294">
        <v>2</v>
      </c>
      <c r="E294" s="294"/>
      <c r="F294" s="302" t="s">
        <v>776</v>
      </c>
      <c r="G294" s="19">
        <f>+G295</f>
        <v>0</v>
      </c>
      <c r="H294" s="19">
        <f t="shared" ref="H294:O294" si="169">+H295</f>
        <v>0</v>
      </c>
      <c r="I294" s="19">
        <f t="shared" si="169"/>
        <v>1000000</v>
      </c>
      <c r="J294" s="19">
        <f t="shared" si="169"/>
        <v>0</v>
      </c>
      <c r="K294" s="19">
        <f t="shared" si="169"/>
        <v>0</v>
      </c>
      <c r="L294" s="19">
        <f t="shared" si="169"/>
        <v>0</v>
      </c>
      <c r="M294" s="19">
        <f t="shared" si="169"/>
        <v>0</v>
      </c>
      <c r="N294" s="19">
        <f t="shared" si="169"/>
        <v>1000000</v>
      </c>
      <c r="O294" s="43">
        <f t="shared" si="169"/>
        <v>7.2226626164783231E-2</v>
      </c>
    </row>
    <row r="295" spans="1:15" ht="12.75" x14ac:dyDescent="0.2">
      <c r="A295" s="303">
        <v>2</v>
      </c>
      <c r="B295" s="297">
        <v>6</v>
      </c>
      <c r="C295" s="297">
        <v>3</v>
      </c>
      <c r="D295" s="297">
        <v>2</v>
      </c>
      <c r="E295" s="297" t="s">
        <v>556</v>
      </c>
      <c r="F295" s="301" t="s">
        <v>776</v>
      </c>
      <c r="G295" s="18">
        <v>0</v>
      </c>
      <c r="H295" s="18">
        <v>0</v>
      </c>
      <c r="I295" s="18">
        <v>1000000</v>
      </c>
      <c r="J295" s="18">
        <v>0</v>
      </c>
      <c r="K295" s="18">
        <v>0</v>
      </c>
      <c r="L295" s="18">
        <v>0</v>
      </c>
      <c r="M295" s="18">
        <v>0</v>
      </c>
      <c r="N295" s="314">
        <f t="shared" si="164"/>
        <v>1000000</v>
      </c>
      <c r="O295" s="317">
        <f t="shared" si="165"/>
        <v>7.2226626164783231E-2</v>
      </c>
    </row>
    <row r="296" spans="1:15" ht="12.75" x14ac:dyDescent="0.2">
      <c r="A296" s="290">
        <v>2</v>
      </c>
      <c r="B296" s="291">
        <v>6</v>
      </c>
      <c r="C296" s="291">
        <v>4</v>
      </c>
      <c r="D296" s="291"/>
      <c r="E296" s="291"/>
      <c r="F296" s="292" t="s">
        <v>777</v>
      </c>
      <c r="G296" s="22">
        <f>+G297+G299+G301</f>
        <v>0</v>
      </c>
      <c r="H296" s="22">
        <f t="shared" ref="H296:O296" si="170">+H297+H299+H301</f>
        <v>0</v>
      </c>
      <c r="I296" s="22">
        <f t="shared" si="170"/>
        <v>0</v>
      </c>
      <c r="J296" s="22">
        <f t="shared" si="170"/>
        <v>0</v>
      </c>
      <c r="K296" s="22">
        <f t="shared" si="170"/>
        <v>0</v>
      </c>
      <c r="L296" s="22">
        <f t="shared" si="170"/>
        <v>0</v>
      </c>
      <c r="M296" s="22">
        <f t="shared" si="170"/>
        <v>3727340</v>
      </c>
      <c r="N296" s="22">
        <f t="shared" si="170"/>
        <v>3727340</v>
      </c>
      <c r="O296" s="22">
        <f t="shared" si="170"/>
        <v>0.2692131927690431</v>
      </c>
    </row>
    <row r="297" spans="1:15" ht="12.75" x14ac:dyDescent="0.2">
      <c r="A297" s="293">
        <v>2</v>
      </c>
      <c r="B297" s="294">
        <v>6</v>
      </c>
      <c r="C297" s="294">
        <v>4</v>
      </c>
      <c r="D297" s="294">
        <v>1</v>
      </c>
      <c r="E297" s="294"/>
      <c r="F297" s="302" t="s">
        <v>778</v>
      </c>
      <c r="G297" s="19">
        <f>+G298</f>
        <v>0</v>
      </c>
      <c r="H297" s="19">
        <f t="shared" ref="H297:O301" si="171">+H298</f>
        <v>0</v>
      </c>
      <c r="I297" s="19">
        <f t="shared" si="171"/>
        <v>0</v>
      </c>
      <c r="J297" s="19">
        <f t="shared" si="171"/>
        <v>0</v>
      </c>
      <c r="K297" s="19">
        <f t="shared" si="171"/>
        <v>0</v>
      </c>
      <c r="L297" s="19">
        <f t="shared" si="171"/>
        <v>0</v>
      </c>
      <c r="M297" s="19">
        <f t="shared" si="171"/>
        <v>2727340</v>
      </c>
      <c r="N297" s="19">
        <f t="shared" si="171"/>
        <v>2727340</v>
      </c>
      <c r="O297" s="43">
        <f t="shared" si="171"/>
        <v>0.19698656660425989</v>
      </c>
    </row>
    <row r="298" spans="1:15" ht="12.75" x14ac:dyDescent="0.2">
      <c r="A298" s="303">
        <v>2</v>
      </c>
      <c r="B298" s="297">
        <v>6</v>
      </c>
      <c r="C298" s="297">
        <v>4</v>
      </c>
      <c r="D298" s="297">
        <v>1</v>
      </c>
      <c r="E298" s="297" t="s">
        <v>556</v>
      </c>
      <c r="F298" s="301" t="s">
        <v>778</v>
      </c>
      <c r="G298" s="18">
        <v>0</v>
      </c>
      <c r="H298" s="18">
        <v>0</v>
      </c>
      <c r="I298" s="18">
        <v>0</v>
      </c>
      <c r="J298" s="18">
        <v>0</v>
      </c>
      <c r="K298" s="18">
        <v>0</v>
      </c>
      <c r="L298" s="18">
        <v>0</v>
      </c>
      <c r="M298" s="18">
        <v>2727340</v>
      </c>
      <c r="N298" s="314">
        <f t="shared" ref="N298:N302" si="172">SUBTOTAL(9,G298:M298)</f>
        <v>2727340</v>
      </c>
      <c r="O298" s="317">
        <f t="shared" ref="O298:O328" si="173">IFERROR(N298/$N$18*100,"0.00")</f>
        <v>0.19698656660425989</v>
      </c>
    </row>
    <row r="299" spans="1:15" ht="12.75" x14ac:dyDescent="0.2">
      <c r="A299" s="293">
        <v>2</v>
      </c>
      <c r="B299" s="294">
        <v>6</v>
      </c>
      <c r="C299" s="294">
        <v>4</v>
      </c>
      <c r="D299" s="294">
        <v>2</v>
      </c>
      <c r="E299" s="294"/>
      <c r="F299" s="302" t="s">
        <v>779</v>
      </c>
      <c r="G299" s="19">
        <f>+G300</f>
        <v>0</v>
      </c>
      <c r="H299" s="19">
        <f t="shared" ref="H299:M299" si="174">+H300</f>
        <v>0</v>
      </c>
      <c r="I299" s="19">
        <f t="shared" si="174"/>
        <v>0</v>
      </c>
      <c r="J299" s="19">
        <f t="shared" si="174"/>
        <v>0</v>
      </c>
      <c r="K299" s="19">
        <f t="shared" si="174"/>
        <v>0</v>
      </c>
      <c r="L299" s="19">
        <f t="shared" si="174"/>
        <v>0</v>
      </c>
      <c r="M299" s="19">
        <f t="shared" si="174"/>
        <v>1000000</v>
      </c>
      <c r="N299" s="19">
        <f t="shared" si="171"/>
        <v>1000000</v>
      </c>
      <c r="O299" s="43">
        <f t="shared" ref="O299" si="175">+O300</f>
        <v>7.2226626164783231E-2</v>
      </c>
    </row>
    <row r="300" spans="1:15" ht="12.75" x14ac:dyDescent="0.2">
      <c r="A300" s="303">
        <v>2</v>
      </c>
      <c r="B300" s="297">
        <v>6</v>
      </c>
      <c r="C300" s="297">
        <v>4</v>
      </c>
      <c r="D300" s="297">
        <v>2</v>
      </c>
      <c r="E300" s="297" t="s">
        <v>556</v>
      </c>
      <c r="F300" s="301" t="s">
        <v>779</v>
      </c>
      <c r="G300" s="18">
        <v>0</v>
      </c>
      <c r="H300" s="18">
        <v>0</v>
      </c>
      <c r="I300" s="18">
        <v>0</v>
      </c>
      <c r="J300" s="18">
        <v>0</v>
      </c>
      <c r="K300" s="18">
        <v>0</v>
      </c>
      <c r="L300" s="18">
        <v>0</v>
      </c>
      <c r="M300" s="18">
        <v>1000000</v>
      </c>
      <c r="N300" s="314">
        <f t="shared" si="172"/>
        <v>1000000</v>
      </c>
      <c r="O300" s="317">
        <f t="shared" si="173"/>
        <v>7.2226626164783231E-2</v>
      </c>
    </row>
    <row r="301" spans="1:15" ht="12.75" x14ac:dyDescent="0.2">
      <c r="A301" s="293">
        <v>2</v>
      </c>
      <c r="B301" s="294">
        <v>6</v>
      </c>
      <c r="C301" s="294">
        <v>4</v>
      </c>
      <c r="D301" s="294">
        <v>8</v>
      </c>
      <c r="E301" s="294"/>
      <c r="F301" s="302" t="s">
        <v>780</v>
      </c>
      <c r="G301" s="19">
        <f>+G302</f>
        <v>0</v>
      </c>
      <c r="H301" s="19">
        <f t="shared" ref="H301:M301" si="176">+H302</f>
        <v>0</v>
      </c>
      <c r="I301" s="19">
        <f t="shared" si="176"/>
        <v>0</v>
      </c>
      <c r="J301" s="19">
        <f t="shared" si="176"/>
        <v>0</v>
      </c>
      <c r="K301" s="19">
        <f t="shared" si="176"/>
        <v>0</v>
      </c>
      <c r="L301" s="19">
        <f t="shared" si="176"/>
        <v>0</v>
      </c>
      <c r="M301" s="19">
        <f t="shared" si="176"/>
        <v>0</v>
      </c>
      <c r="N301" s="19">
        <f t="shared" si="171"/>
        <v>0</v>
      </c>
      <c r="O301" s="43">
        <f t="shared" ref="O301" si="177">+O302</f>
        <v>0</v>
      </c>
    </row>
    <row r="302" spans="1:15" ht="12.75" x14ac:dyDescent="0.2">
      <c r="A302" s="303">
        <v>2</v>
      </c>
      <c r="B302" s="297">
        <v>6</v>
      </c>
      <c r="C302" s="297">
        <v>4</v>
      </c>
      <c r="D302" s="297">
        <v>8</v>
      </c>
      <c r="E302" s="297" t="s">
        <v>556</v>
      </c>
      <c r="F302" s="301" t="s">
        <v>780</v>
      </c>
      <c r="G302" s="18">
        <v>0</v>
      </c>
      <c r="H302" s="18">
        <v>0</v>
      </c>
      <c r="I302" s="18">
        <v>0</v>
      </c>
      <c r="J302" s="18">
        <v>0</v>
      </c>
      <c r="K302" s="18">
        <v>0</v>
      </c>
      <c r="L302" s="18">
        <v>0</v>
      </c>
      <c r="M302" s="18">
        <v>0</v>
      </c>
      <c r="N302" s="314">
        <f t="shared" si="172"/>
        <v>0</v>
      </c>
      <c r="O302" s="317">
        <f t="shared" si="173"/>
        <v>0</v>
      </c>
    </row>
    <row r="303" spans="1:15" ht="12.75" x14ac:dyDescent="0.2">
      <c r="A303" s="290">
        <v>2</v>
      </c>
      <c r="B303" s="291">
        <v>6</v>
      </c>
      <c r="C303" s="291">
        <v>5</v>
      </c>
      <c r="D303" s="291"/>
      <c r="E303" s="291"/>
      <c r="F303" s="292" t="s">
        <v>781</v>
      </c>
      <c r="G303" s="22">
        <f>+G304+G306+G308+G310</f>
        <v>320000</v>
      </c>
      <c r="H303" s="22">
        <f t="shared" ref="H303:O303" si="178">+H304+H306+H308+H310</f>
        <v>120000</v>
      </c>
      <c r="I303" s="22">
        <f t="shared" si="178"/>
        <v>880000</v>
      </c>
      <c r="J303" s="22">
        <f t="shared" si="178"/>
        <v>520000</v>
      </c>
      <c r="K303" s="22">
        <f t="shared" si="178"/>
        <v>360000</v>
      </c>
      <c r="L303" s="22">
        <f t="shared" si="178"/>
        <v>0</v>
      </c>
      <c r="M303" s="22">
        <f t="shared" si="178"/>
        <v>3950000</v>
      </c>
      <c r="N303" s="22">
        <f>+N304+N306+N308+N310</f>
        <v>6150000</v>
      </c>
      <c r="O303" s="22">
        <f t="shared" si="178"/>
        <v>0.44419375091341684</v>
      </c>
    </row>
    <row r="304" spans="1:15" ht="12.75" x14ac:dyDescent="0.2">
      <c r="A304" s="293">
        <v>2</v>
      </c>
      <c r="B304" s="294">
        <v>6</v>
      </c>
      <c r="C304" s="294">
        <v>5</v>
      </c>
      <c r="D304" s="294">
        <v>2</v>
      </c>
      <c r="E304" s="294"/>
      <c r="F304" s="302" t="s">
        <v>782</v>
      </c>
      <c r="G304" s="19">
        <f>+G305</f>
        <v>0</v>
      </c>
      <c r="H304" s="19">
        <f t="shared" ref="H304:O304" si="179">+H305</f>
        <v>0</v>
      </c>
      <c r="I304" s="19">
        <f t="shared" si="179"/>
        <v>0</v>
      </c>
      <c r="J304" s="19">
        <f t="shared" si="179"/>
        <v>0</v>
      </c>
      <c r="K304" s="19">
        <f t="shared" si="179"/>
        <v>0</v>
      </c>
      <c r="L304" s="19">
        <f t="shared" si="179"/>
        <v>0</v>
      </c>
      <c r="M304" s="19">
        <f t="shared" si="179"/>
        <v>700000</v>
      </c>
      <c r="N304" s="19">
        <f>+N305</f>
        <v>700000</v>
      </c>
      <c r="O304" s="43">
        <f t="shared" si="179"/>
        <v>5.0558638315348264E-2</v>
      </c>
    </row>
    <row r="305" spans="1:15" ht="12.75" x14ac:dyDescent="0.2">
      <c r="A305" s="296">
        <v>2</v>
      </c>
      <c r="B305" s="297">
        <v>6</v>
      </c>
      <c r="C305" s="297">
        <v>5</v>
      </c>
      <c r="D305" s="297">
        <v>2</v>
      </c>
      <c r="E305" s="297" t="s">
        <v>556</v>
      </c>
      <c r="F305" s="301" t="s">
        <v>782</v>
      </c>
      <c r="G305" s="18">
        <v>0</v>
      </c>
      <c r="H305" s="18">
        <v>0</v>
      </c>
      <c r="I305" s="18">
        <v>0</v>
      </c>
      <c r="J305" s="18">
        <v>0</v>
      </c>
      <c r="K305" s="18">
        <v>0</v>
      </c>
      <c r="L305" s="18">
        <v>0</v>
      </c>
      <c r="M305" s="18">
        <v>700000</v>
      </c>
      <c r="N305" s="314">
        <f t="shared" ref="N305" si="180">SUBTOTAL(9,G305:M305)</f>
        <v>700000</v>
      </c>
      <c r="O305" s="317">
        <f t="shared" si="173"/>
        <v>5.0558638315348264E-2</v>
      </c>
    </row>
    <row r="306" spans="1:15" ht="12.75" x14ac:dyDescent="0.2">
      <c r="A306" s="293">
        <v>2</v>
      </c>
      <c r="B306" s="294">
        <v>6</v>
      </c>
      <c r="C306" s="294">
        <v>5</v>
      </c>
      <c r="D306" s="294">
        <v>4</v>
      </c>
      <c r="E306" s="294"/>
      <c r="F306" s="302" t="s">
        <v>783</v>
      </c>
      <c r="G306" s="19">
        <f>+G307</f>
        <v>0</v>
      </c>
      <c r="H306" s="19">
        <f t="shared" ref="H306:O306" si="181">+H307</f>
        <v>0</v>
      </c>
      <c r="I306" s="19">
        <f t="shared" si="181"/>
        <v>0</v>
      </c>
      <c r="J306" s="19">
        <f t="shared" si="181"/>
        <v>0</v>
      </c>
      <c r="K306" s="19">
        <f t="shared" si="181"/>
        <v>0</v>
      </c>
      <c r="L306" s="19">
        <f t="shared" si="181"/>
        <v>0</v>
      </c>
      <c r="M306" s="19">
        <f t="shared" si="181"/>
        <v>1450000</v>
      </c>
      <c r="N306" s="19">
        <f t="shared" si="181"/>
        <v>1450000</v>
      </c>
      <c r="O306" s="43">
        <f t="shared" si="181"/>
        <v>0.10472860793893568</v>
      </c>
    </row>
    <row r="307" spans="1:15" ht="12.75" x14ac:dyDescent="0.2">
      <c r="A307" s="296">
        <v>2</v>
      </c>
      <c r="B307" s="297">
        <v>6</v>
      </c>
      <c r="C307" s="297">
        <v>5</v>
      </c>
      <c r="D307" s="297">
        <v>4</v>
      </c>
      <c r="E307" s="297" t="s">
        <v>556</v>
      </c>
      <c r="F307" s="301" t="s">
        <v>783</v>
      </c>
      <c r="G307" s="18">
        <v>0</v>
      </c>
      <c r="H307" s="18">
        <v>0</v>
      </c>
      <c r="I307" s="18">
        <v>0</v>
      </c>
      <c r="J307" s="18">
        <v>0</v>
      </c>
      <c r="K307" s="18">
        <v>0</v>
      </c>
      <c r="L307" s="18">
        <v>0</v>
      </c>
      <c r="M307" s="18">
        <v>1450000</v>
      </c>
      <c r="N307" s="314">
        <f t="shared" ref="N307:N314" si="182">SUBTOTAL(9,G307:M307)</f>
        <v>1450000</v>
      </c>
      <c r="O307" s="317">
        <f t="shared" si="173"/>
        <v>0.10472860793893568</v>
      </c>
    </row>
    <row r="308" spans="1:15" ht="12.75" x14ac:dyDescent="0.2">
      <c r="A308" s="293">
        <v>2</v>
      </c>
      <c r="B308" s="294">
        <v>6</v>
      </c>
      <c r="C308" s="294">
        <v>5</v>
      </c>
      <c r="D308" s="294">
        <v>5</v>
      </c>
      <c r="E308" s="294"/>
      <c r="F308" s="302" t="s">
        <v>784</v>
      </c>
      <c r="G308" s="19">
        <f>+G309</f>
        <v>0</v>
      </c>
      <c r="H308" s="19">
        <f t="shared" ref="H308:O308" si="183">+H309</f>
        <v>0</v>
      </c>
      <c r="I308" s="19">
        <f t="shared" si="183"/>
        <v>0</v>
      </c>
      <c r="J308" s="19">
        <f t="shared" si="183"/>
        <v>0</v>
      </c>
      <c r="K308" s="19">
        <f t="shared" si="183"/>
        <v>0</v>
      </c>
      <c r="L308" s="19">
        <f t="shared" si="183"/>
        <v>0</v>
      </c>
      <c r="M308" s="19">
        <f t="shared" si="183"/>
        <v>0</v>
      </c>
      <c r="N308" s="19">
        <f t="shared" si="183"/>
        <v>0</v>
      </c>
      <c r="O308" s="43">
        <f t="shared" si="183"/>
        <v>0</v>
      </c>
    </row>
    <row r="309" spans="1:15" ht="12.75" x14ac:dyDescent="0.2">
      <c r="A309" s="296">
        <v>2</v>
      </c>
      <c r="B309" s="297">
        <v>6</v>
      </c>
      <c r="C309" s="297">
        <v>5</v>
      </c>
      <c r="D309" s="297">
        <v>5</v>
      </c>
      <c r="E309" s="297" t="s">
        <v>556</v>
      </c>
      <c r="F309" s="301" t="s">
        <v>784</v>
      </c>
      <c r="G309" s="18">
        <v>0</v>
      </c>
      <c r="H309" s="18">
        <v>0</v>
      </c>
      <c r="I309" s="18">
        <v>0</v>
      </c>
      <c r="J309" s="18">
        <v>0</v>
      </c>
      <c r="K309" s="18">
        <v>0</v>
      </c>
      <c r="L309" s="18">
        <v>0</v>
      </c>
      <c r="M309" s="18">
        <v>0</v>
      </c>
      <c r="N309" s="314">
        <f t="shared" si="182"/>
        <v>0</v>
      </c>
      <c r="O309" s="317">
        <f t="shared" si="173"/>
        <v>0</v>
      </c>
    </row>
    <row r="310" spans="1:15" ht="12.75" x14ac:dyDescent="0.2">
      <c r="A310" s="293">
        <v>2</v>
      </c>
      <c r="B310" s="294">
        <v>6</v>
      </c>
      <c r="C310" s="294">
        <v>5</v>
      </c>
      <c r="D310" s="294">
        <v>6</v>
      </c>
      <c r="E310" s="294"/>
      <c r="F310" s="302" t="s">
        <v>785</v>
      </c>
      <c r="G310" s="19">
        <f>+G311</f>
        <v>320000</v>
      </c>
      <c r="H310" s="19">
        <f t="shared" ref="H310:O310" si="184">+H311</f>
        <v>120000</v>
      </c>
      <c r="I310" s="19">
        <f t="shared" si="184"/>
        <v>880000</v>
      </c>
      <c r="J310" s="19">
        <f t="shared" si="184"/>
        <v>520000</v>
      </c>
      <c r="K310" s="19">
        <f t="shared" si="184"/>
        <v>360000</v>
      </c>
      <c r="L310" s="19">
        <f t="shared" si="184"/>
        <v>0</v>
      </c>
      <c r="M310" s="19">
        <f t="shared" si="184"/>
        <v>1800000</v>
      </c>
      <c r="N310" s="19">
        <f t="shared" si="184"/>
        <v>4000000</v>
      </c>
      <c r="O310" s="43">
        <f t="shared" si="184"/>
        <v>0.28890650465913292</v>
      </c>
    </row>
    <row r="311" spans="1:15" ht="12.75" x14ac:dyDescent="0.2">
      <c r="A311" s="296">
        <v>2</v>
      </c>
      <c r="B311" s="297">
        <v>6</v>
      </c>
      <c r="C311" s="297">
        <v>5</v>
      </c>
      <c r="D311" s="297">
        <v>6</v>
      </c>
      <c r="E311" s="297" t="s">
        <v>556</v>
      </c>
      <c r="F311" s="301" t="s">
        <v>785</v>
      </c>
      <c r="G311" s="18">
        <v>320000</v>
      </c>
      <c r="H311" s="18">
        <v>120000</v>
      </c>
      <c r="I311" s="18">
        <v>880000</v>
      </c>
      <c r="J311" s="18">
        <v>520000</v>
      </c>
      <c r="K311" s="18">
        <v>360000</v>
      </c>
      <c r="L311" s="18"/>
      <c r="M311" s="18">
        <v>1800000</v>
      </c>
      <c r="N311" s="314">
        <f t="shared" si="182"/>
        <v>4000000</v>
      </c>
      <c r="O311" s="317">
        <f t="shared" si="173"/>
        <v>0.28890650465913292</v>
      </c>
    </row>
    <row r="312" spans="1:15" ht="12.75" x14ac:dyDescent="0.2">
      <c r="A312" s="290">
        <v>2</v>
      </c>
      <c r="B312" s="291">
        <v>6</v>
      </c>
      <c r="C312" s="291">
        <v>6</v>
      </c>
      <c r="D312" s="291"/>
      <c r="E312" s="291"/>
      <c r="F312" s="292" t="s">
        <v>786</v>
      </c>
      <c r="G312" s="22">
        <f>+G313</f>
        <v>0</v>
      </c>
      <c r="H312" s="22">
        <f t="shared" ref="H312:O321" si="185">+H313</f>
        <v>0</v>
      </c>
      <c r="I312" s="22">
        <f t="shared" si="185"/>
        <v>0</v>
      </c>
      <c r="J312" s="22">
        <f t="shared" si="185"/>
        <v>0</v>
      </c>
      <c r="K312" s="22">
        <f t="shared" si="185"/>
        <v>0</v>
      </c>
      <c r="L312" s="22">
        <f t="shared" si="185"/>
        <v>0</v>
      </c>
      <c r="M312" s="22">
        <f t="shared" si="185"/>
        <v>600000</v>
      </c>
      <c r="N312" s="22">
        <f>+N313</f>
        <v>600000</v>
      </c>
      <c r="O312" s="41">
        <f t="shared" si="185"/>
        <v>4.3335975698869933E-2</v>
      </c>
    </row>
    <row r="313" spans="1:15" ht="12.75" x14ac:dyDescent="0.2">
      <c r="A313" s="293">
        <v>2</v>
      </c>
      <c r="B313" s="294">
        <v>6</v>
      </c>
      <c r="C313" s="294">
        <v>6</v>
      </c>
      <c r="D313" s="294">
        <v>1</v>
      </c>
      <c r="E313" s="294"/>
      <c r="F313" s="310" t="s">
        <v>787</v>
      </c>
      <c r="G313" s="20">
        <f>+G314</f>
        <v>0</v>
      </c>
      <c r="H313" s="20">
        <f t="shared" si="185"/>
        <v>0</v>
      </c>
      <c r="I313" s="20">
        <f t="shared" si="185"/>
        <v>0</v>
      </c>
      <c r="J313" s="20">
        <f t="shared" si="185"/>
        <v>0</v>
      </c>
      <c r="K313" s="20">
        <f t="shared" si="185"/>
        <v>0</v>
      </c>
      <c r="L313" s="20">
        <f t="shared" si="185"/>
        <v>0</v>
      </c>
      <c r="M313" s="20">
        <f t="shared" si="185"/>
        <v>600000</v>
      </c>
      <c r="N313" s="20">
        <f>+N314</f>
        <v>600000</v>
      </c>
      <c r="O313" s="43">
        <f t="shared" si="185"/>
        <v>4.3335975698869933E-2</v>
      </c>
    </row>
    <row r="314" spans="1:15" ht="12.75" x14ac:dyDescent="0.2">
      <c r="A314" s="296">
        <v>2</v>
      </c>
      <c r="B314" s="297">
        <v>6</v>
      </c>
      <c r="C314" s="297">
        <v>6</v>
      </c>
      <c r="D314" s="297">
        <v>1</v>
      </c>
      <c r="E314" s="297" t="s">
        <v>556</v>
      </c>
      <c r="F314" s="301" t="s">
        <v>787</v>
      </c>
      <c r="G314" s="18">
        <v>0</v>
      </c>
      <c r="H314" s="18">
        <v>0</v>
      </c>
      <c r="I314" s="18">
        <v>0</v>
      </c>
      <c r="J314" s="18">
        <v>0</v>
      </c>
      <c r="K314" s="18">
        <v>0</v>
      </c>
      <c r="L314" s="18">
        <v>0</v>
      </c>
      <c r="M314" s="18">
        <v>600000</v>
      </c>
      <c r="N314" s="315">
        <f t="shared" si="182"/>
        <v>600000</v>
      </c>
      <c r="O314" s="317">
        <f t="shared" si="173"/>
        <v>4.3335975698869933E-2</v>
      </c>
    </row>
    <row r="315" spans="1:15" ht="12.75" x14ac:dyDescent="0.2">
      <c r="A315" s="290">
        <v>2</v>
      </c>
      <c r="B315" s="291">
        <v>6</v>
      </c>
      <c r="C315" s="291">
        <v>8</v>
      </c>
      <c r="D315" s="291"/>
      <c r="E315" s="291"/>
      <c r="F315" s="292" t="s">
        <v>788</v>
      </c>
      <c r="G315" s="22">
        <f>+G316+G319+G321+G323</f>
        <v>50000</v>
      </c>
      <c r="H315" s="22">
        <f t="shared" ref="H315:O315" si="186">+H316+H319+H321+H323</f>
        <v>150000</v>
      </c>
      <c r="I315" s="22">
        <f t="shared" si="186"/>
        <v>200000</v>
      </c>
      <c r="J315" s="22">
        <f t="shared" si="186"/>
        <v>250000</v>
      </c>
      <c r="K315" s="22">
        <f t="shared" si="186"/>
        <v>50000</v>
      </c>
      <c r="L315" s="22">
        <f t="shared" si="186"/>
        <v>0</v>
      </c>
      <c r="M315" s="22">
        <f t="shared" si="186"/>
        <v>300000</v>
      </c>
      <c r="N315" s="22">
        <f>+N316+N319+N321+N323</f>
        <v>1000000</v>
      </c>
      <c r="O315" s="22">
        <f t="shared" si="186"/>
        <v>7.2226626164783231E-2</v>
      </c>
    </row>
    <row r="316" spans="1:15" ht="12.75" x14ac:dyDescent="0.2">
      <c r="A316" s="293">
        <v>2</v>
      </c>
      <c r="B316" s="294">
        <v>6</v>
      </c>
      <c r="C316" s="294">
        <v>8</v>
      </c>
      <c r="D316" s="294">
        <v>3</v>
      </c>
      <c r="E316" s="294"/>
      <c r="F316" s="302" t="s">
        <v>789</v>
      </c>
      <c r="G316" s="19">
        <f>+G317+G318</f>
        <v>50000</v>
      </c>
      <c r="H316" s="19">
        <f t="shared" ref="H316:O316" si="187">+H317+H318</f>
        <v>150000</v>
      </c>
      <c r="I316" s="19">
        <f t="shared" si="187"/>
        <v>200000</v>
      </c>
      <c r="J316" s="19">
        <f t="shared" si="187"/>
        <v>250000</v>
      </c>
      <c r="K316" s="19">
        <f t="shared" si="187"/>
        <v>50000</v>
      </c>
      <c r="L316" s="19">
        <f t="shared" si="187"/>
        <v>0</v>
      </c>
      <c r="M316" s="19">
        <f t="shared" si="187"/>
        <v>300000</v>
      </c>
      <c r="N316" s="19">
        <f t="shared" si="187"/>
        <v>1000000</v>
      </c>
      <c r="O316" s="43">
        <f t="shared" si="187"/>
        <v>7.2226626164783231E-2</v>
      </c>
    </row>
    <row r="317" spans="1:15" ht="12.75" x14ac:dyDescent="0.2">
      <c r="A317" s="303">
        <v>2</v>
      </c>
      <c r="B317" s="297">
        <v>6</v>
      </c>
      <c r="C317" s="297">
        <v>8</v>
      </c>
      <c r="D317" s="297">
        <v>3</v>
      </c>
      <c r="E317" s="297" t="s">
        <v>556</v>
      </c>
      <c r="F317" s="301" t="s">
        <v>790</v>
      </c>
      <c r="G317" s="18">
        <v>50000</v>
      </c>
      <c r="H317" s="18">
        <v>150000</v>
      </c>
      <c r="I317" s="18">
        <v>200000</v>
      </c>
      <c r="J317" s="18">
        <v>250000</v>
      </c>
      <c r="K317" s="18">
        <v>50000</v>
      </c>
      <c r="L317" s="18">
        <v>0</v>
      </c>
      <c r="M317" s="18">
        <v>300000</v>
      </c>
      <c r="N317" s="314">
        <f t="shared" ref="N317" si="188">SUBTOTAL(9,G317:M317)</f>
        <v>1000000</v>
      </c>
      <c r="O317" s="317">
        <f>IFERROR(N317/$N$18*100,"0.00")</f>
        <v>7.2226626164783231E-2</v>
      </c>
    </row>
    <row r="318" spans="1:15" ht="12.75" x14ac:dyDescent="0.2">
      <c r="A318" s="303">
        <v>2</v>
      </c>
      <c r="B318" s="297">
        <v>6</v>
      </c>
      <c r="C318" s="297">
        <v>8</v>
      </c>
      <c r="D318" s="297">
        <v>3</v>
      </c>
      <c r="E318" s="297" t="s">
        <v>558</v>
      </c>
      <c r="F318" s="301" t="s">
        <v>476</v>
      </c>
      <c r="G318" s="18">
        <v>0</v>
      </c>
      <c r="H318" s="18">
        <v>0</v>
      </c>
      <c r="I318" s="18">
        <v>0</v>
      </c>
      <c r="J318" s="18">
        <v>0</v>
      </c>
      <c r="K318" s="18">
        <v>0</v>
      </c>
      <c r="L318" s="18">
        <v>0</v>
      </c>
      <c r="M318" s="18">
        <v>0</v>
      </c>
      <c r="N318" s="314">
        <f>SUBTOTAL(9,G318:M318)</f>
        <v>0</v>
      </c>
      <c r="O318" s="317">
        <f t="shared" si="173"/>
        <v>0</v>
      </c>
    </row>
    <row r="319" spans="1:15" ht="12.75" x14ac:dyDescent="0.2">
      <c r="A319" s="293">
        <v>2</v>
      </c>
      <c r="B319" s="294">
        <v>6</v>
      </c>
      <c r="C319" s="294">
        <v>8</v>
      </c>
      <c r="D319" s="294">
        <v>5</v>
      </c>
      <c r="E319" s="294"/>
      <c r="F319" s="302" t="s">
        <v>791</v>
      </c>
      <c r="G319" s="19">
        <f>+G320</f>
        <v>0</v>
      </c>
      <c r="H319" s="19">
        <f t="shared" ref="H319:M319" si="189">+H320</f>
        <v>0</v>
      </c>
      <c r="I319" s="19">
        <f t="shared" si="189"/>
        <v>0</v>
      </c>
      <c r="J319" s="19">
        <f t="shared" si="189"/>
        <v>0</v>
      </c>
      <c r="K319" s="19">
        <f t="shared" si="189"/>
        <v>0</v>
      </c>
      <c r="L319" s="19">
        <f t="shared" si="189"/>
        <v>0</v>
      </c>
      <c r="M319" s="19">
        <f t="shared" si="189"/>
        <v>0</v>
      </c>
      <c r="N319" s="20">
        <f t="shared" si="185"/>
        <v>0</v>
      </c>
      <c r="O319" s="43">
        <f t="shared" si="173"/>
        <v>0</v>
      </c>
    </row>
    <row r="320" spans="1:15" ht="12.75" x14ac:dyDescent="0.2">
      <c r="A320" s="303">
        <v>2</v>
      </c>
      <c r="B320" s="297">
        <v>6</v>
      </c>
      <c r="C320" s="297">
        <v>8</v>
      </c>
      <c r="D320" s="297">
        <v>5</v>
      </c>
      <c r="E320" s="297" t="s">
        <v>556</v>
      </c>
      <c r="F320" s="301" t="s">
        <v>791</v>
      </c>
      <c r="G320" s="18">
        <v>0</v>
      </c>
      <c r="H320" s="18">
        <v>0</v>
      </c>
      <c r="I320" s="18">
        <v>0</v>
      </c>
      <c r="J320" s="18">
        <v>0</v>
      </c>
      <c r="K320" s="18">
        <v>0</v>
      </c>
      <c r="L320" s="18">
        <v>0</v>
      </c>
      <c r="M320" s="18">
        <v>0</v>
      </c>
      <c r="N320" s="315">
        <f>SUBTOTAL(9,G320:M320)</f>
        <v>0</v>
      </c>
      <c r="O320" s="317">
        <f t="shared" si="173"/>
        <v>0</v>
      </c>
    </row>
    <row r="321" spans="1:15" ht="12.75" x14ac:dyDescent="0.2">
      <c r="A321" s="293">
        <v>2</v>
      </c>
      <c r="B321" s="294">
        <v>6</v>
      </c>
      <c r="C321" s="294">
        <v>8</v>
      </c>
      <c r="D321" s="294">
        <v>8</v>
      </c>
      <c r="E321" s="294"/>
      <c r="F321" s="310" t="s">
        <v>792</v>
      </c>
      <c r="G321" s="19">
        <f>+G322</f>
        <v>0</v>
      </c>
      <c r="H321" s="19">
        <f t="shared" ref="H321:M321" si="190">+H322</f>
        <v>0</v>
      </c>
      <c r="I321" s="19">
        <f t="shared" si="190"/>
        <v>0</v>
      </c>
      <c r="J321" s="19">
        <f t="shared" si="190"/>
        <v>0</v>
      </c>
      <c r="K321" s="19">
        <f t="shared" si="190"/>
        <v>0</v>
      </c>
      <c r="L321" s="19">
        <f t="shared" si="190"/>
        <v>0</v>
      </c>
      <c r="M321" s="19">
        <f t="shared" si="190"/>
        <v>0</v>
      </c>
      <c r="N321" s="20">
        <f t="shared" si="185"/>
        <v>0</v>
      </c>
      <c r="O321" s="43">
        <f t="shared" si="173"/>
        <v>0</v>
      </c>
    </row>
    <row r="322" spans="1:15" ht="12.75" x14ac:dyDescent="0.2">
      <c r="A322" s="303">
        <v>2</v>
      </c>
      <c r="B322" s="297">
        <v>6</v>
      </c>
      <c r="C322" s="297">
        <v>8</v>
      </c>
      <c r="D322" s="297">
        <v>8</v>
      </c>
      <c r="E322" s="297" t="s">
        <v>556</v>
      </c>
      <c r="F322" s="301" t="s">
        <v>793</v>
      </c>
      <c r="G322" s="18">
        <v>0</v>
      </c>
      <c r="H322" s="18">
        <v>0</v>
      </c>
      <c r="I322" s="18">
        <v>0</v>
      </c>
      <c r="J322" s="18">
        <v>0</v>
      </c>
      <c r="K322" s="18">
        <v>0</v>
      </c>
      <c r="L322" s="18">
        <v>0</v>
      </c>
      <c r="M322" s="18">
        <v>0</v>
      </c>
      <c r="N322" s="314">
        <f>SUBTOTAL(9,G322:M322)</f>
        <v>0</v>
      </c>
      <c r="O322" s="317">
        <f t="shared" si="173"/>
        <v>0</v>
      </c>
    </row>
    <row r="323" spans="1:15" ht="12.75" x14ac:dyDescent="0.2">
      <c r="A323" s="293">
        <v>2</v>
      </c>
      <c r="B323" s="294">
        <v>6</v>
      </c>
      <c r="C323" s="294">
        <v>8</v>
      </c>
      <c r="D323" s="294">
        <v>9</v>
      </c>
      <c r="E323" s="294"/>
      <c r="F323" s="310" t="s">
        <v>794</v>
      </c>
      <c r="G323" s="19">
        <f>+G324</f>
        <v>0</v>
      </c>
      <c r="H323" s="19">
        <f t="shared" ref="H323:M323" si="191">+H324</f>
        <v>0</v>
      </c>
      <c r="I323" s="19">
        <f t="shared" si="191"/>
        <v>0</v>
      </c>
      <c r="J323" s="19">
        <f t="shared" si="191"/>
        <v>0</v>
      </c>
      <c r="K323" s="19">
        <f t="shared" si="191"/>
        <v>0</v>
      </c>
      <c r="L323" s="19">
        <f t="shared" si="191"/>
        <v>0</v>
      </c>
      <c r="M323" s="19">
        <f t="shared" si="191"/>
        <v>0</v>
      </c>
      <c r="N323" s="19">
        <f>+N324</f>
        <v>0</v>
      </c>
      <c r="O323" s="317">
        <f t="shared" si="173"/>
        <v>0</v>
      </c>
    </row>
    <row r="324" spans="1:15" ht="12.75" x14ac:dyDescent="0.2">
      <c r="A324" s="303">
        <v>2</v>
      </c>
      <c r="B324" s="297">
        <v>6</v>
      </c>
      <c r="C324" s="297">
        <v>8</v>
      </c>
      <c r="D324" s="297">
        <v>9</v>
      </c>
      <c r="E324" s="297" t="s">
        <v>556</v>
      </c>
      <c r="F324" s="301" t="s">
        <v>794</v>
      </c>
      <c r="G324" s="18">
        <v>0</v>
      </c>
      <c r="H324" s="18">
        <v>0</v>
      </c>
      <c r="I324" s="18">
        <v>0</v>
      </c>
      <c r="J324" s="18">
        <v>0</v>
      </c>
      <c r="K324" s="18">
        <v>0</v>
      </c>
      <c r="L324" s="18">
        <v>0</v>
      </c>
      <c r="M324" s="18">
        <v>0</v>
      </c>
      <c r="N324" s="314">
        <f>SUBTOTAL(9,G324:M324)</f>
        <v>0</v>
      </c>
      <c r="O324" s="317">
        <f t="shared" si="173"/>
        <v>0</v>
      </c>
    </row>
    <row r="325" spans="1:15" ht="12.75" x14ac:dyDescent="0.2">
      <c r="A325" s="286">
        <v>2</v>
      </c>
      <c r="B325" s="287">
        <v>7</v>
      </c>
      <c r="C325" s="288"/>
      <c r="D325" s="288"/>
      <c r="E325" s="288"/>
      <c r="F325" s="289" t="s">
        <v>795</v>
      </c>
      <c r="G325" s="23">
        <f>+G326</f>
        <v>0</v>
      </c>
      <c r="H325" s="23">
        <f t="shared" ref="H325:O327" si="192">+H326</f>
        <v>0</v>
      </c>
      <c r="I325" s="23">
        <f t="shared" si="192"/>
        <v>0</v>
      </c>
      <c r="J325" s="23">
        <f t="shared" si="192"/>
        <v>0</v>
      </c>
      <c r="K325" s="23">
        <f t="shared" si="192"/>
        <v>0</v>
      </c>
      <c r="L325" s="23">
        <f t="shared" si="192"/>
        <v>0</v>
      </c>
      <c r="M325" s="23">
        <f t="shared" si="192"/>
        <v>0</v>
      </c>
      <c r="N325" s="23">
        <f t="shared" si="192"/>
        <v>0</v>
      </c>
      <c r="O325" s="40">
        <f t="shared" si="192"/>
        <v>0</v>
      </c>
    </row>
    <row r="326" spans="1:15" ht="12.75" x14ac:dyDescent="0.2">
      <c r="A326" s="290">
        <v>2</v>
      </c>
      <c r="B326" s="291">
        <v>7</v>
      </c>
      <c r="C326" s="291">
        <v>1</v>
      </c>
      <c r="D326" s="291"/>
      <c r="E326" s="291"/>
      <c r="F326" s="292" t="s">
        <v>796</v>
      </c>
      <c r="G326" s="22">
        <f>+G327</f>
        <v>0</v>
      </c>
      <c r="H326" s="22">
        <f t="shared" si="192"/>
        <v>0</v>
      </c>
      <c r="I326" s="22">
        <f t="shared" si="192"/>
        <v>0</v>
      </c>
      <c r="J326" s="22">
        <f t="shared" si="192"/>
        <v>0</v>
      </c>
      <c r="K326" s="22">
        <f t="shared" si="192"/>
        <v>0</v>
      </c>
      <c r="L326" s="22">
        <f t="shared" si="192"/>
        <v>0</v>
      </c>
      <c r="M326" s="22">
        <f t="shared" si="192"/>
        <v>0</v>
      </c>
      <c r="N326" s="22">
        <f t="shared" si="192"/>
        <v>0</v>
      </c>
      <c r="O326" s="43">
        <f t="shared" si="192"/>
        <v>0</v>
      </c>
    </row>
    <row r="327" spans="1:15" ht="12.75" x14ac:dyDescent="0.2">
      <c r="A327" s="293">
        <v>2</v>
      </c>
      <c r="B327" s="294">
        <v>7</v>
      </c>
      <c r="C327" s="294">
        <v>1</v>
      </c>
      <c r="D327" s="294">
        <v>2</v>
      </c>
      <c r="E327" s="294"/>
      <c r="F327" s="302" t="s">
        <v>797</v>
      </c>
      <c r="G327" s="19">
        <f>+G328</f>
        <v>0</v>
      </c>
      <c r="H327" s="19">
        <f t="shared" si="192"/>
        <v>0</v>
      </c>
      <c r="I327" s="19">
        <f t="shared" si="192"/>
        <v>0</v>
      </c>
      <c r="J327" s="19">
        <f t="shared" si="192"/>
        <v>0</v>
      </c>
      <c r="K327" s="19">
        <f t="shared" si="192"/>
        <v>0</v>
      </c>
      <c r="L327" s="19">
        <f t="shared" si="192"/>
        <v>0</v>
      </c>
      <c r="M327" s="19">
        <f t="shared" si="192"/>
        <v>0</v>
      </c>
      <c r="N327" s="19">
        <f t="shared" si="192"/>
        <v>0</v>
      </c>
      <c r="O327" s="43">
        <f t="shared" si="192"/>
        <v>0</v>
      </c>
    </row>
    <row r="328" spans="1:15" ht="12.75" x14ac:dyDescent="0.2">
      <c r="A328" s="311">
        <v>2</v>
      </c>
      <c r="B328" s="312">
        <v>7</v>
      </c>
      <c r="C328" s="312">
        <v>1</v>
      </c>
      <c r="D328" s="312">
        <v>2</v>
      </c>
      <c r="E328" s="312" t="s">
        <v>556</v>
      </c>
      <c r="F328" s="313" t="s">
        <v>797</v>
      </c>
      <c r="G328" s="18">
        <v>0</v>
      </c>
      <c r="H328" s="18">
        <v>0</v>
      </c>
      <c r="I328" s="18">
        <v>0</v>
      </c>
      <c r="J328" s="18">
        <v>0</v>
      </c>
      <c r="K328" s="18">
        <v>0</v>
      </c>
      <c r="L328" s="18">
        <v>0</v>
      </c>
      <c r="M328" s="18">
        <v>0</v>
      </c>
      <c r="N328" s="351">
        <f t="shared" ref="N328" si="193">SUBTOTAL(9,G328:M328)</f>
        <v>0</v>
      </c>
      <c r="O328" s="352">
        <f t="shared" si="173"/>
        <v>0</v>
      </c>
    </row>
    <row r="329" spans="1:15" s="50" customFormat="1" x14ac:dyDescent="0.3">
      <c r="A329" s="51"/>
      <c r="B329" s="51"/>
      <c r="C329" s="51"/>
      <c r="D329" s="51"/>
      <c r="E329" s="51"/>
      <c r="F329" s="51"/>
      <c r="G329" s="51"/>
      <c r="H329" s="51"/>
      <c r="I329" s="51"/>
      <c r="J329" s="51"/>
      <c r="K329" s="51"/>
      <c r="L329" s="51"/>
      <c r="M329" s="51"/>
      <c r="N329" s="51"/>
    </row>
    <row r="330" spans="1:15" s="50" customFormat="1" x14ac:dyDescent="0.3">
      <c r="A330" s="51"/>
      <c r="B330" s="51"/>
      <c r="C330" s="51"/>
      <c r="D330" s="51"/>
      <c r="E330" s="51"/>
      <c r="F330" s="51"/>
      <c r="G330" s="51"/>
      <c r="H330" s="51"/>
      <c r="I330" s="51"/>
      <c r="J330" s="51"/>
      <c r="K330" s="51"/>
      <c r="L330" s="51"/>
      <c r="M330" s="51"/>
      <c r="N330" s="51"/>
    </row>
    <row r="331" spans="1:15" s="50" customFormat="1" x14ac:dyDescent="0.3">
      <c r="A331" s="51"/>
      <c r="B331" s="51"/>
      <c r="C331" s="51"/>
      <c r="D331" s="51"/>
      <c r="E331" s="51"/>
      <c r="F331" s="51"/>
      <c r="G331" s="51"/>
      <c r="H331" s="51"/>
      <c r="I331" s="51"/>
      <c r="J331" s="51"/>
      <c r="K331" s="51"/>
      <c r="L331" s="51"/>
      <c r="M331" s="51"/>
      <c r="N331" s="51"/>
    </row>
    <row r="332" spans="1:15" s="50" customFormat="1" x14ac:dyDescent="0.3">
      <c r="A332" s="51"/>
      <c r="B332" s="51"/>
      <c r="C332" s="51"/>
      <c r="D332" s="51"/>
      <c r="E332" s="51"/>
      <c r="F332" s="51"/>
      <c r="G332" s="51"/>
      <c r="H332" s="51"/>
      <c r="I332" s="51"/>
      <c r="J332" s="51"/>
      <c r="K332" s="51"/>
      <c r="L332" s="51"/>
      <c r="M332" s="51"/>
      <c r="N332" s="51"/>
    </row>
    <row r="333" spans="1:15" s="50" customFormat="1" x14ac:dyDescent="0.3">
      <c r="A333" s="51"/>
      <c r="B333" s="51"/>
      <c r="C333" s="51"/>
      <c r="D333" s="51"/>
      <c r="E333" s="51"/>
      <c r="F333" s="51"/>
      <c r="G333" s="51"/>
      <c r="H333" s="51"/>
      <c r="I333" s="51"/>
      <c r="J333" s="51"/>
      <c r="K333" s="51"/>
      <c r="L333" s="51"/>
      <c r="M333" s="51"/>
      <c r="N333" s="51"/>
    </row>
    <row r="334" spans="1:15" s="50" customFormat="1" x14ac:dyDescent="0.3">
      <c r="A334" s="51"/>
      <c r="B334" s="51"/>
      <c r="C334" s="51"/>
      <c r="D334" s="51"/>
      <c r="E334" s="51"/>
      <c r="F334" s="51"/>
      <c r="G334" s="51"/>
      <c r="H334" s="51"/>
      <c r="I334" s="51"/>
      <c r="J334" s="51"/>
      <c r="K334" s="51"/>
      <c r="L334" s="51"/>
      <c r="M334" s="51"/>
      <c r="N334" s="51"/>
    </row>
    <row r="335" spans="1:15" s="50" customFormat="1" x14ac:dyDescent="0.3">
      <c r="A335" s="51"/>
      <c r="B335" s="51"/>
      <c r="C335" s="51"/>
      <c r="D335" s="51"/>
      <c r="E335" s="51"/>
      <c r="F335" s="51"/>
      <c r="G335" s="51"/>
      <c r="H335" s="51"/>
      <c r="I335" s="51"/>
      <c r="J335" s="51"/>
      <c r="K335" s="51"/>
      <c r="L335" s="51"/>
      <c r="M335" s="51"/>
      <c r="N335" s="51"/>
    </row>
    <row r="336" spans="1:15" s="50" customFormat="1" x14ac:dyDescent="0.3">
      <c r="A336" s="51"/>
      <c r="B336" s="51"/>
      <c r="C336" s="51"/>
      <c r="D336" s="51"/>
      <c r="E336" s="51"/>
      <c r="F336" s="51"/>
      <c r="G336" s="51"/>
      <c r="H336" s="51"/>
      <c r="I336" s="51"/>
      <c r="J336" s="51"/>
      <c r="K336" s="51"/>
      <c r="L336" s="51"/>
      <c r="M336" s="51"/>
      <c r="N336" s="51"/>
    </row>
    <row r="337" spans="1:14" s="50" customFormat="1" x14ac:dyDescent="0.3">
      <c r="A337" s="51"/>
      <c r="B337" s="51"/>
      <c r="C337" s="51"/>
      <c r="D337" s="51"/>
      <c r="E337" s="51"/>
      <c r="F337" s="51"/>
      <c r="G337" s="51"/>
      <c r="H337" s="51"/>
      <c r="I337" s="51"/>
      <c r="J337" s="51"/>
      <c r="K337" s="51"/>
      <c r="L337" s="51"/>
      <c r="M337" s="51"/>
      <c r="N337" s="51"/>
    </row>
    <row r="338" spans="1:14" s="50" customFormat="1" x14ac:dyDescent="0.3">
      <c r="A338" s="51"/>
      <c r="B338" s="51"/>
      <c r="C338" s="51"/>
      <c r="D338" s="51"/>
      <c r="E338" s="51"/>
      <c r="F338" s="51"/>
      <c r="G338" s="51"/>
      <c r="H338" s="51"/>
      <c r="I338" s="51"/>
      <c r="J338" s="51"/>
      <c r="K338" s="51"/>
      <c r="L338" s="51"/>
      <c r="M338" s="51"/>
      <c r="N338" s="51"/>
    </row>
    <row r="339" spans="1:14" s="50" customFormat="1" x14ac:dyDescent="0.3">
      <c r="A339" s="51"/>
      <c r="B339" s="51"/>
      <c r="C339" s="51"/>
      <c r="D339" s="51"/>
      <c r="E339" s="51"/>
      <c r="F339" s="51"/>
      <c r="G339" s="51"/>
      <c r="H339" s="51"/>
      <c r="I339" s="51"/>
      <c r="J339" s="51"/>
      <c r="K339" s="51"/>
      <c r="L339" s="51"/>
      <c r="M339" s="51"/>
      <c r="N339" s="51"/>
    </row>
    <row r="340" spans="1:14" s="50" customFormat="1" x14ac:dyDescent="0.3">
      <c r="A340" s="51"/>
      <c r="B340" s="51"/>
      <c r="C340" s="51"/>
      <c r="D340" s="51"/>
      <c r="E340" s="51"/>
      <c r="F340" s="51"/>
      <c r="G340" s="51"/>
      <c r="H340" s="51"/>
      <c r="I340" s="51"/>
      <c r="J340" s="51"/>
      <c r="K340" s="51"/>
      <c r="L340" s="51"/>
      <c r="M340" s="51"/>
      <c r="N340" s="51"/>
    </row>
    <row r="341" spans="1:14" s="50" customFormat="1" x14ac:dyDescent="0.3">
      <c r="A341" s="51"/>
      <c r="B341" s="51"/>
      <c r="C341" s="51"/>
      <c r="D341" s="51"/>
      <c r="E341" s="51"/>
      <c r="F341" s="51"/>
      <c r="G341" s="51"/>
      <c r="H341" s="51"/>
      <c r="I341" s="51"/>
      <c r="J341" s="51"/>
      <c r="K341" s="51"/>
      <c r="L341" s="51"/>
      <c r="M341" s="51"/>
      <c r="N341" s="51"/>
    </row>
    <row r="342" spans="1:14" s="50" customFormat="1" x14ac:dyDescent="0.3">
      <c r="A342" s="51"/>
      <c r="B342" s="51"/>
      <c r="C342" s="51"/>
      <c r="D342" s="51"/>
      <c r="E342" s="51"/>
      <c r="F342" s="51"/>
      <c r="G342" s="51"/>
      <c r="H342" s="51"/>
      <c r="I342" s="51"/>
      <c r="J342" s="51"/>
      <c r="K342" s="51"/>
      <c r="L342" s="51"/>
      <c r="M342" s="51"/>
      <c r="N342" s="51"/>
    </row>
    <row r="343" spans="1:14" s="50" customFormat="1" x14ac:dyDescent="0.3">
      <c r="A343" s="51"/>
      <c r="B343" s="51"/>
      <c r="C343" s="51"/>
      <c r="D343" s="51"/>
      <c r="E343" s="51"/>
      <c r="F343" s="51"/>
      <c r="G343" s="51"/>
      <c r="H343" s="51"/>
      <c r="I343" s="51"/>
      <c r="J343" s="51"/>
      <c r="K343" s="51"/>
      <c r="L343" s="51"/>
      <c r="M343" s="51"/>
      <c r="N343" s="51"/>
    </row>
    <row r="344" spans="1:14" s="50" customFormat="1" x14ac:dyDescent="0.3">
      <c r="A344" s="51"/>
      <c r="B344" s="51"/>
      <c r="C344" s="51"/>
      <c r="D344" s="51"/>
      <c r="E344" s="51"/>
      <c r="F344" s="51"/>
      <c r="G344" s="51"/>
      <c r="H344" s="51"/>
      <c r="I344" s="51"/>
      <c r="J344" s="51"/>
      <c r="K344" s="51"/>
      <c r="L344" s="51"/>
      <c r="M344" s="51"/>
      <c r="N344" s="51"/>
    </row>
    <row r="345" spans="1:14" s="50" customFormat="1" x14ac:dyDescent="0.3">
      <c r="A345" s="51"/>
      <c r="B345" s="51"/>
      <c r="C345" s="51"/>
      <c r="D345" s="51"/>
      <c r="E345" s="51"/>
      <c r="F345" s="51"/>
      <c r="G345" s="51"/>
      <c r="H345" s="51"/>
      <c r="I345" s="51"/>
      <c r="J345" s="51"/>
      <c r="K345" s="51"/>
      <c r="L345" s="51"/>
      <c r="M345" s="51"/>
      <c r="N345" s="51"/>
    </row>
    <row r="346" spans="1:14" s="50" customFormat="1" x14ac:dyDescent="0.3">
      <c r="A346" s="51"/>
      <c r="B346" s="51"/>
      <c r="C346" s="51"/>
      <c r="D346" s="51"/>
      <c r="E346" s="51"/>
      <c r="F346" s="51"/>
      <c r="G346" s="51"/>
      <c r="H346" s="51"/>
      <c r="I346" s="51"/>
      <c r="J346" s="51"/>
      <c r="K346" s="51"/>
      <c r="L346" s="51"/>
      <c r="M346" s="51"/>
      <c r="N346" s="51"/>
    </row>
    <row r="347" spans="1:14" s="50" customFormat="1" x14ac:dyDescent="0.3">
      <c r="A347" s="51"/>
      <c r="B347" s="51"/>
      <c r="C347" s="51"/>
      <c r="D347" s="51"/>
      <c r="E347" s="51"/>
      <c r="F347" s="51"/>
      <c r="G347" s="51"/>
      <c r="H347" s="51"/>
      <c r="I347" s="51"/>
      <c r="J347" s="51"/>
      <c r="K347" s="51"/>
      <c r="L347" s="51"/>
      <c r="M347" s="51"/>
      <c r="N347" s="51"/>
    </row>
    <row r="348" spans="1:14" s="50" customFormat="1" x14ac:dyDescent="0.3">
      <c r="A348" s="51"/>
      <c r="B348" s="51"/>
      <c r="C348" s="51"/>
      <c r="D348" s="51"/>
      <c r="E348" s="51"/>
      <c r="F348" s="51"/>
      <c r="G348" s="51"/>
      <c r="H348" s="51"/>
      <c r="I348" s="51"/>
      <c r="J348" s="51"/>
      <c r="K348" s="51"/>
      <c r="L348" s="51"/>
      <c r="M348" s="51"/>
      <c r="N348" s="51"/>
    </row>
    <row r="349" spans="1:14" s="50" customFormat="1" x14ac:dyDescent="0.3">
      <c r="A349" s="51"/>
      <c r="B349" s="51"/>
      <c r="C349" s="51"/>
      <c r="D349" s="51"/>
      <c r="E349" s="51"/>
      <c r="F349" s="51"/>
      <c r="G349" s="51"/>
      <c r="H349" s="51"/>
      <c r="I349" s="51"/>
      <c r="J349" s="51"/>
      <c r="K349" s="51"/>
      <c r="L349" s="51"/>
      <c r="M349" s="51"/>
      <c r="N349" s="51"/>
    </row>
    <row r="350" spans="1:14" s="50" customFormat="1" x14ac:dyDescent="0.3">
      <c r="A350" s="51"/>
      <c r="B350" s="51"/>
      <c r="C350" s="51"/>
      <c r="D350" s="51"/>
      <c r="E350" s="51"/>
      <c r="F350" s="51"/>
      <c r="G350" s="51"/>
      <c r="H350" s="51"/>
      <c r="I350" s="51"/>
      <c r="J350" s="51"/>
      <c r="K350" s="51"/>
      <c r="L350" s="51"/>
      <c r="M350" s="51"/>
      <c r="N350" s="51"/>
    </row>
    <row r="351" spans="1:14" s="50" customFormat="1" x14ac:dyDescent="0.3">
      <c r="A351" s="51"/>
      <c r="B351" s="51"/>
      <c r="C351" s="51"/>
      <c r="D351" s="51"/>
      <c r="E351" s="51"/>
      <c r="F351" s="51"/>
      <c r="G351" s="51"/>
      <c r="H351" s="51"/>
      <c r="I351" s="51"/>
      <c r="J351" s="51"/>
      <c r="K351" s="51"/>
      <c r="L351" s="51"/>
      <c r="M351" s="51"/>
      <c r="N351" s="51"/>
    </row>
    <row r="352" spans="1:14" s="50" customFormat="1" x14ac:dyDescent="0.3">
      <c r="A352" s="51"/>
      <c r="B352" s="51"/>
      <c r="C352" s="51"/>
      <c r="D352" s="51"/>
      <c r="E352" s="51"/>
      <c r="F352" s="51"/>
      <c r="G352" s="51"/>
      <c r="H352" s="51"/>
      <c r="I352" s="51"/>
      <c r="J352" s="51"/>
      <c r="K352" s="51"/>
      <c r="L352" s="51"/>
      <c r="M352" s="51"/>
      <c r="N352" s="51"/>
    </row>
    <row r="353" spans="1:14" s="50" customFormat="1" x14ac:dyDescent="0.3">
      <c r="A353" s="51"/>
      <c r="B353" s="51"/>
      <c r="C353" s="51"/>
      <c r="D353" s="51"/>
      <c r="E353" s="51"/>
      <c r="F353" s="51"/>
      <c r="G353" s="51"/>
      <c r="H353" s="51"/>
      <c r="I353" s="51"/>
      <c r="J353" s="51"/>
      <c r="K353" s="51"/>
      <c r="L353" s="51"/>
      <c r="M353" s="51"/>
      <c r="N353" s="51"/>
    </row>
    <row r="354" spans="1:14" s="50" customFormat="1" x14ac:dyDescent="0.3">
      <c r="A354" s="51"/>
      <c r="B354" s="51"/>
      <c r="C354" s="51"/>
      <c r="D354" s="51"/>
      <c r="E354" s="51"/>
      <c r="F354" s="51"/>
      <c r="G354" s="51"/>
      <c r="H354" s="51"/>
      <c r="I354" s="51"/>
      <c r="J354" s="51"/>
      <c r="K354" s="51"/>
      <c r="L354" s="51"/>
      <c r="M354" s="51"/>
      <c r="N354" s="51"/>
    </row>
    <row r="355" spans="1:14" s="50" customFormat="1" x14ac:dyDescent="0.3">
      <c r="A355" s="51"/>
      <c r="B355" s="51"/>
      <c r="C355" s="51"/>
      <c r="D355" s="51"/>
      <c r="E355" s="51"/>
      <c r="F355" s="51"/>
      <c r="G355" s="51"/>
      <c r="H355" s="51"/>
      <c r="I355" s="51"/>
      <c r="J355" s="51"/>
      <c r="K355" s="51"/>
      <c r="L355" s="51"/>
      <c r="M355" s="51"/>
      <c r="N355" s="51"/>
    </row>
    <row r="356" spans="1:14" s="50" customFormat="1" x14ac:dyDescent="0.3">
      <c r="A356" s="51"/>
      <c r="B356" s="51"/>
      <c r="C356" s="51"/>
      <c r="D356" s="51"/>
      <c r="E356" s="51"/>
      <c r="F356" s="51"/>
      <c r="G356" s="51"/>
      <c r="H356" s="51"/>
      <c r="I356" s="51"/>
      <c r="J356" s="51"/>
      <c r="K356" s="51"/>
      <c r="L356" s="51"/>
      <c r="M356" s="51"/>
      <c r="N356" s="51"/>
    </row>
    <row r="357" spans="1:14" s="50" customFormat="1" x14ac:dyDescent="0.3">
      <c r="A357" s="51"/>
      <c r="B357" s="51"/>
      <c r="C357" s="51"/>
      <c r="D357" s="51"/>
      <c r="E357" s="51"/>
      <c r="F357" s="51"/>
      <c r="G357" s="51"/>
      <c r="H357" s="51"/>
      <c r="I357" s="51"/>
      <c r="J357" s="51"/>
      <c r="K357" s="51"/>
      <c r="L357" s="51"/>
      <c r="M357" s="51"/>
      <c r="N357" s="51"/>
    </row>
    <row r="358" spans="1:14" s="50" customFormat="1" x14ac:dyDescent="0.3">
      <c r="A358" s="51"/>
      <c r="B358" s="51"/>
      <c r="C358" s="51"/>
      <c r="D358" s="51"/>
      <c r="E358" s="51"/>
      <c r="F358" s="51"/>
      <c r="G358" s="51"/>
      <c r="H358" s="51"/>
      <c r="I358" s="51"/>
      <c r="J358" s="51"/>
      <c r="K358" s="51"/>
      <c r="L358" s="51"/>
      <c r="M358" s="51"/>
      <c r="N358" s="51"/>
    </row>
    <row r="359" spans="1:14" s="50" customFormat="1" x14ac:dyDescent="0.3">
      <c r="A359" s="51"/>
      <c r="B359" s="51"/>
      <c r="C359" s="51"/>
      <c r="D359" s="51"/>
      <c r="E359" s="51"/>
      <c r="F359" s="51"/>
      <c r="G359" s="51"/>
      <c r="H359" s="51"/>
      <c r="I359" s="51"/>
      <c r="J359" s="51"/>
      <c r="K359" s="51"/>
      <c r="L359" s="51"/>
      <c r="M359" s="51"/>
      <c r="N359" s="51"/>
    </row>
    <row r="360" spans="1:14" s="50" customFormat="1" x14ac:dyDescent="0.3">
      <c r="A360" s="51"/>
      <c r="B360" s="51"/>
      <c r="C360" s="51"/>
      <c r="D360" s="51"/>
      <c r="E360" s="51"/>
      <c r="F360" s="51"/>
      <c r="G360" s="51"/>
      <c r="H360" s="51"/>
      <c r="I360" s="51"/>
      <c r="J360" s="51"/>
      <c r="K360" s="51"/>
      <c r="L360" s="51"/>
      <c r="M360" s="51"/>
      <c r="N360" s="51"/>
    </row>
    <row r="361" spans="1:14" s="50" customFormat="1" x14ac:dyDescent="0.3">
      <c r="A361" s="51"/>
      <c r="B361" s="51"/>
      <c r="C361" s="51"/>
      <c r="D361" s="51"/>
      <c r="E361" s="51"/>
      <c r="F361" s="51"/>
      <c r="G361" s="51"/>
      <c r="H361" s="51"/>
      <c r="I361" s="51"/>
      <c r="J361" s="51"/>
      <c r="K361" s="51"/>
      <c r="L361" s="51"/>
      <c r="M361" s="51"/>
      <c r="N361" s="51"/>
    </row>
    <row r="362" spans="1:14" s="50" customFormat="1" x14ac:dyDescent="0.3">
      <c r="A362" s="51"/>
      <c r="B362" s="51"/>
      <c r="C362" s="51"/>
      <c r="D362" s="51"/>
      <c r="E362" s="51"/>
      <c r="F362" s="51"/>
      <c r="G362" s="51"/>
      <c r="H362" s="51"/>
      <c r="I362" s="51"/>
      <c r="J362" s="51"/>
      <c r="K362" s="51"/>
      <c r="L362" s="51"/>
      <c r="M362" s="51"/>
      <c r="N362" s="51"/>
    </row>
    <row r="363" spans="1:14" s="50" customFormat="1" x14ac:dyDescent="0.3">
      <c r="A363" s="51"/>
      <c r="B363" s="51"/>
      <c r="C363" s="51"/>
      <c r="D363" s="51"/>
      <c r="E363" s="51"/>
      <c r="F363" s="51"/>
      <c r="G363" s="51"/>
      <c r="H363" s="51"/>
      <c r="I363" s="51"/>
      <c r="J363" s="51"/>
      <c r="K363" s="51"/>
      <c r="L363" s="51"/>
      <c r="M363" s="51"/>
      <c r="N363" s="51"/>
    </row>
    <row r="364" spans="1:14" s="50" customFormat="1" x14ac:dyDescent="0.3">
      <c r="A364" s="51"/>
      <c r="B364" s="51"/>
      <c r="C364" s="51"/>
      <c r="D364" s="51"/>
      <c r="E364" s="51"/>
      <c r="F364" s="51"/>
      <c r="G364" s="51"/>
      <c r="H364" s="51"/>
      <c r="I364" s="51"/>
      <c r="J364" s="51"/>
      <c r="K364" s="51"/>
      <c r="L364" s="51"/>
      <c r="M364" s="51"/>
      <c r="N364" s="51"/>
    </row>
    <row r="365" spans="1:14" s="50" customFormat="1" x14ac:dyDescent="0.3">
      <c r="A365" s="51"/>
      <c r="B365" s="51"/>
      <c r="C365" s="51"/>
      <c r="D365" s="51"/>
      <c r="E365" s="51"/>
      <c r="F365" s="51"/>
      <c r="G365" s="51"/>
      <c r="H365" s="51"/>
      <c r="I365" s="51"/>
      <c r="J365" s="51"/>
      <c r="K365" s="51"/>
      <c r="L365" s="51"/>
      <c r="M365" s="51"/>
      <c r="N365" s="51"/>
    </row>
    <row r="366" spans="1:14" s="50" customFormat="1" x14ac:dyDescent="0.3">
      <c r="A366" s="51"/>
      <c r="B366" s="51"/>
      <c r="C366" s="51"/>
      <c r="D366" s="51"/>
      <c r="E366" s="51"/>
      <c r="F366" s="51"/>
      <c r="G366" s="51"/>
      <c r="H366" s="51"/>
      <c r="I366" s="51"/>
      <c r="J366" s="51"/>
      <c r="K366" s="51"/>
      <c r="L366" s="51"/>
      <c r="M366" s="51"/>
      <c r="N366" s="51"/>
    </row>
    <row r="367" spans="1:14" s="50" customFormat="1" x14ac:dyDescent="0.3">
      <c r="A367" s="51"/>
      <c r="B367" s="51"/>
      <c r="C367" s="51"/>
      <c r="D367" s="51"/>
      <c r="E367" s="51"/>
      <c r="F367" s="51"/>
      <c r="G367" s="51"/>
      <c r="H367" s="51"/>
      <c r="I367" s="51"/>
      <c r="J367" s="51"/>
      <c r="K367" s="51"/>
      <c r="L367" s="51"/>
      <c r="M367" s="51"/>
      <c r="N367" s="51"/>
    </row>
    <row r="368" spans="1:14" s="50" customFormat="1" x14ac:dyDescent="0.3">
      <c r="A368" s="51"/>
      <c r="B368" s="51"/>
      <c r="C368" s="51"/>
      <c r="D368" s="51"/>
      <c r="E368" s="51"/>
      <c r="F368" s="51"/>
      <c r="G368" s="51"/>
      <c r="H368" s="51"/>
      <c r="I368" s="51"/>
      <c r="J368" s="51"/>
      <c r="K368" s="51"/>
      <c r="L368" s="51"/>
      <c r="M368" s="51"/>
      <c r="N368" s="51"/>
    </row>
    <row r="369" spans="1:14" s="50" customFormat="1" x14ac:dyDescent="0.3">
      <c r="A369" s="51"/>
      <c r="B369" s="51"/>
      <c r="C369" s="51"/>
      <c r="D369" s="51"/>
      <c r="E369" s="51"/>
      <c r="F369" s="51"/>
      <c r="G369" s="51"/>
      <c r="H369" s="51"/>
      <c r="I369" s="51"/>
      <c r="J369" s="51"/>
      <c r="K369" s="51"/>
      <c r="L369" s="51"/>
      <c r="M369" s="51"/>
      <c r="N369" s="51"/>
    </row>
    <row r="370" spans="1:14" s="50" customFormat="1" x14ac:dyDescent="0.3">
      <c r="A370" s="51"/>
      <c r="B370" s="51"/>
      <c r="C370" s="51"/>
      <c r="D370" s="51"/>
      <c r="E370" s="51"/>
      <c r="F370" s="51"/>
      <c r="G370" s="51"/>
      <c r="H370" s="51"/>
      <c r="I370" s="51"/>
      <c r="J370" s="51"/>
      <c r="K370" s="51"/>
      <c r="L370" s="51"/>
      <c r="M370" s="51"/>
      <c r="N370" s="51"/>
    </row>
    <row r="371" spans="1:14" s="50" customFormat="1" x14ac:dyDescent="0.3">
      <c r="A371" s="51"/>
      <c r="B371" s="51"/>
      <c r="C371" s="51"/>
      <c r="D371" s="51"/>
      <c r="E371" s="51"/>
      <c r="F371" s="51"/>
      <c r="G371" s="51"/>
      <c r="H371" s="51"/>
      <c r="I371" s="51"/>
      <c r="J371" s="51"/>
      <c r="K371" s="51"/>
      <c r="L371" s="51"/>
      <c r="M371" s="51"/>
      <c r="N371" s="51"/>
    </row>
    <row r="372" spans="1:14" s="50" customFormat="1" x14ac:dyDescent="0.3">
      <c r="A372" s="51"/>
      <c r="B372" s="51"/>
      <c r="C372" s="51"/>
      <c r="D372" s="51"/>
      <c r="E372" s="51"/>
      <c r="F372" s="51"/>
      <c r="G372" s="51"/>
      <c r="H372" s="51"/>
      <c r="I372" s="51"/>
      <c r="J372" s="51"/>
      <c r="K372" s="51"/>
      <c r="L372" s="51"/>
      <c r="M372" s="51"/>
      <c r="N372" s="51"/>
    </row>
    <row r="373" spans="1:14" s="50" customFormat="1" x14ac:dyDescent="0.3">
      <c r="A373" s="51"/>
      <c r="B373" s="51"/>
      <c r="C373" s="51"/>
      <c r="D373" s="51"/>
      <c r="E373" s="51"/>
      <c r="F373" s="51"/>
      <c r="G373" s="51"/>
      <c r="H373" s="51"/>
      <c r="I373" s="51"/>
      <c r="J373" s="51"/>
      <c r="K373" s="51"/>
      <c r="L373" s="51"/>
      <c r="M373" s="51"/>
      <c r="N373" s="51"/>
    </row>
    <row r="374" spans="1:14" s="50" customFormat="1" x14ac:dyDescent="0.3">
      <c r="A374" s="51"/>
      <c r="B374" s="51"/>
      <c r="C374" s="51"/>
      <c r="D374" s="51"/>
      <c r="E374" s="51"/>
      <c r="F374" s="51"/>
      <c r="G374" s="51"/>
      <c r="H374" s="51"/>
      <c r="I374" s="51"/>
      <c r="J374" s="51"/>
      <c r="K374" s="51"/>
      <c r="L374" s="51"/>
      <c r="M374" s="51"/>
      <c r="N374" s="51"/>
    </row>
    <row r="375" spans="1:14" s="50" customFormat="1" x14ac:dyDescent="0.3">
      <c r="A375" s="51"/>
      <c r="B375" s="51"/>
      <c r="C375" s="51"/>
      <c r="D375" s="51"/>
      <c r="E375" s="51"/>
      <c r="F375" s="51"/>
      <c r="G375" s="51"/>
      <c r="H375" s="51"/>
      <c r="I375" s="51"/>
      <c r="J375" s="51"/>
      <c r="K375" s="51"/>
      <c r="L375" s="51"/>
      <c r="M375" s="51"/>
      <c r="N375" s="51"/>
    </row>
    <row r="376" spans="1:14" s="50" customFormat="1" x14ac:dyDescent="0.3">
      <c r="A376" s="51"/>
      <c r="B376" s="51"/>
      <c r="C376" s="51"/>
      <c r="D376" s="51"/>
      <c r="E376" s="51"/>
      <c r="F376" s="51"/>
      <c r="G376" s="51"/>
      <c r="H376" s="51"/>
      <c r="I376" s="51"/>
      <c r="J376" s="51"/>
      <c r="K376" s="51"/>
      <c r="L376" s="51"/>
      <c r="M376" s="51"/>
      <c r="N376" s="51"/>
    </row>
    <row r="377" spans="1:14" s="50" customFormat="1" x14ac:dyDescent="0.3">
      <c r="A377" s="51"/>
      <c r="B377" s="51"/>
      <c r="C377" s="51"/>
      <c r="D377" s="51"/>
      <c r="E377" s="51"/>
      <c r="F377" s="51"/>
      <c r="G377" s="51"/>
      <c r="H377" s="51"/>
      <c r="I377" s="51"/>
      <c r="J377" s="51"/>
      <c r="K377" s="51"/>
      <c r="L377" s="51"/>
      <c r="M377" s="51"/>
      <c r="N377" s="51"/>
    </row>
    <row r="378" spans="1:14" s="50" customFormat="1" x14ac:dyDescent="0.3">
      <c r="A378" s="51"/>
      <c r="B378" s="51"/>
      <c r="C378" s="51"/>
      <c r="D378" s="51"/>
      <c r="E378" s="51"/>
      <c r="F378" s="51"/>
      <c r="G378" s="51"/>
      <c r="H378" s="51"/>
      <c r="I378" s="51"/>
      <c r="J378" s="51"/>
      <c r="K378" s="51"/>
      <c r="L378" s="51"/>
      <c r="M378" s="51"/>
      <c r="N378" s="51"/>
    </row>
    <row r="379" spans="1:14" s="50" customFormat="1" x14ac:dyDescent="0.3">
      <c r="A379" s="51"/>
      <c r="B379" s="51"/>
      <c r="C379" s="51"/>
      <c r="D379" s="51"/>
      <c r="E379" s="51"/>
      <c r="F379" s="51"/>
      <c r="G379" s="51"/>
      <c r="H379" s="51"/>
      <c r="I379" s="51"/>
      <c r="J379" s="51"/>
      <c r="K379" s="51"/>
      <c r="L379" s="51"/>
      <c r="M379" s="51"/>
      <c r="N379" s="51"/>
    </row>
    <row r="380" spans="1:14" s="50" customFormat="1" x14ac:dyDescent="0.3">
      <c r="A380" s="51"/>
      <c r="B380" s="51"/>
      <c r="C380" s="51"/>
      <c r="D380" s="51"/>
      <c r="E380" s="51"/>
      <c r="F380" s="51"/>
      <c r="G380" s="51"/>
      <c r="H380" s="51"/>
      <c r="I380" s="51"/>
      <c r="J380" s="51"/>
      <c r="K380" s="51"/>
      <c r="L380" s="51"/>
      <c r="M380" s="51"/>
      <c r="N380" s="51"/>
    </row>
    <row r="381" spans="1:14" s="50" customFormat="1" x14ac:dyDescent="0.3">
      <c r="A381" s="51"/>
      <c r="B381" s="51"/>
      <c r="C381" s="51"/>
      <c r="D381" s="51"/>
      <c r="E381" s="51"/>
      <c r="F381" s="51"/>
      <c r="G381" s="51"/>
      <c r="H381" s="51"/>
      <c r="I381" s="51"/>
      <c r="J381" s="51"/>
      <c r="K381" s="51"/>
      <c r="L381" s="51"/>
      <c r="M381" s="51"/>
      <c r="N381" s="51"/>
    </row>
    <row r="382" spans="1:14" s="50" customFormat="1" x14ac:dyDescent="0.3">
      <c r="A382" s="51"/>
      <c r="B382" s="51"/>
      <c r="C382" s="51"/>
      <c r="D382" s="51"/>
      <c r="E382" s="51"/>
      <c r="F382" s="51"/>
      <c r="G382" s="51"/>
      <c r="H382" s="51"/>
      <c r="I382" s="51"/>
      <c r="J382" s="51"/>
      <c r="K382" s="51"/>
      <c r="L382" s="51"/>
      <c r="M382" s="51"/>
      <c r="N382" s="51"/>
    </row>
    <row r="383" spans="1:14" s="50" customFormat="1" x14ac:dyDescent="0.3">
      <c r="A383" s="51"/>
      <c r="B383" s="51"/>
      <c r="C383" s="51"/>
      <c r="D383" s="51"/>
      <c r="E383" s="51"/>
      <c r="F383" s="51"/>
      <c r="G383" s="51"/>
      <c r="H383" s="51"/>
      <c r="I383" s="51"/>
      <c r="J383" s="51"/>
      <c r="K383" s="51"/>
      <c r="L383" s="51"/>
      <c r="M383" s="51"/>
      <c r="N383" s="51"/>
    </row>
    <row r="384" spans="1:14" s="50" customFormat="1" x14ac:dyDescent="0.3">
      <c r="A384" s="51"/>
      <c r="B384" s="51"/>
      <c r="C384" s="51"/>
      <c r="D384" s="51"/>
      <c r="E384" s="51"/>
      <c r="F384" s="51"/>
      <c r="G384" s="51"/>
      <c r="H384" s="51"/>
      <c r="I384" s="51"/>
      <c r="J384" s="51"/>
      <c r="K384" s="51"/>
      <c r="L384" s="51"/>
      <c r="M384" s="51"/>
      <c r="N384" s="51"/>
    </row>
    <row r="385" spans="1:14" s="50" customFormat="1" x14ac:dyDescent="0.3">
      <c r="A385" s="51"/>
      <c r="B385" s="51"/>
      <c r="C385" s="51"/>
      <c r="D385" s="51"/>
      <c r="E385" s="51"/>
      <c r="F385" s="51"/>
      <c r="G385" s="51"/>
      <c r="H385" s="51"/>
      <c r="I385" s="51"/>
      <c r="J385" s="51"/>
      <c r="K385" s="51"/>
      <c r="L385" s="51"/>
      <c r="M385" s="51"/>
      <c r="N385" s="51"/>
    </row>
    <row r="386" spans="1:14" s="50" customFormat="1" x14ac:dyDescent="0.3">
      <c r="A386" s="51"/>
      <c r="B386" s="51"/>
      <c r="C386" s="51"/>
      <c r="D386" s="51"/>
      <c r="E386" s="51"/>
      <c r="F386" s="51"/>
      <c r="G386" s="51"/>
      <c r="H386" s="51"/>
      <c r="I386" s="51"/>
      <c r="J386" s="51"/>
      <c r="K386" s="51"/>
      <c r="L386" s="51"/>
      <c r="M386" s="51"/>
      <c r="N386" s="51"/>
    </row>
    <row r="387" spans="1:14" s="50" customFormat="1" x14ac:dyDescent="0.3">
      <c r="A387" s="51"/>
      <c r="B387" s="51"/>
      <c r="C387" s="51"/>
      <c r="D387" s="51"/>
      <c r="E387" s="51"/>
      <c r="F387" s="51"/>
      <c r="G387" s="51"/>
      <c r="H387" s="51"/>
      <c r="I387" s="51"/>
      <c r="J387" s="51"/>
      <c r="K387" s="51"/>
      <c r="L387" s="51"/>
      <c r="M387" s="51"/>
      <c r="N387" s="51"/>
    </row>
    <row r="388" spans="1:14" s="50" customFormat="1" x14ac:dyDescent="0.3">
      <c r="A388" s="51"/>
      <c r="B388" s="51"/>
      <c r="C388" s="51"/>
      <c r="D388" s="51"/>
      <c r="E388" s="51"/>
      <c r="F388" s="51"/>
      <c r="G388" s="51"/>
      <c r="H388" s="51"/>
      <c r="I388" s="51"/>
      <c r="J388" s="51"/>
      <c r="K388" s="51"/>
      <c r="L388" s="51"/>
      <c r="M388" s="51"/>
      <c r="N388" s="51"/>
    </row>
    <row r="389" spans="1:14" s="50" customFormat="1" x14ac:dyDescent="0.3">
      <c r="A389" s="51"/>
      <c r="B389" s="51"/>
      <c r="C389" s="51"/>
      <c r="D389" s="51"/>
      <c r="E389" s="51"/>
      <c r="F389" s="51"/>
      <c r="G389" s="51"/>
      <c r="H389" s="51"/>
      <c r="I389" s="51"/>
      <c r="J389" s="51"/>
      <c r="K389" s="51"/>
      <c r="L389" s="51"/>
      <c r="M389" s="51"/>
      <c r="N389" s="51"/>
    </row>
    <row r="390" spans="1:14" s="50" customFormat="1" x14ac:dyDescent="0.3">
      <c r="A390" s="51"/>
      <c r="B390" s="51"/>
      <c r="C390" s="51"/>
      <c r="D390" s="51"/>
      <c r="E390" s="51"/>
      <c r="F390" s="51"/>
      <c r="G390" s="51"/>
      <c r="H390" s="51"/>
      <c r="I390" s="51"/>
      <c r="J390" s="51"/>
      <c r="K390" s="51"/>
      <c r="L390" s="51"/>
      <c r="M390" s="51"/>
      <c r="N390" s="51"/>
    </row>
    <row r="391" spans="1:14" s="50" customFormat="1" x14ac:dyDescent="0.3">
      <c r="A391" s="51"/>
      <c r="B391" s="51"/>
      <c r="C391" s="51"/>
      <c r="D391" s="51"/>
      <c r="E391" s="51"/>
      <c r="F391" s="51"/>
      <c r="G391" s="51"/>
      <c r="H391" s="51"/>
      <c r="I391" s="51"/>
      <c r="J391" s="51"/>
      <c r="K391" s="51"/>
      <c r="L391" s="51"/>
      <c r="M391" s="51"/>
      <c r="N391" s="51"/>
    </row>
    <row r="392" spans="1:14" s="50" customFormat="1" x14ac:dyDescent="0.3">
      <c r="A392" s="51"/>
      <c r="B392" s="51"/>
      <c r="C392" s="51"/>
      <c r="D392" s="51"/>
      <c r="E392" s="51"/>
      <c r="F392" s="51"/>
      <c r="G392" s="51"/>
      <c r="H392" s="51"/>
      <c r="I392" s="51"/>
      <c r="J392" s="51"/>
      <c r="K392" s="51"/>
      <c r="L392" s="51"/>
      <c r="M392" s="51"/>
      <c r="N392" s="51"/>
    </row>
    <row r="393" spans="1:14" s="50" customFormat="1" x14ac:dyDescent="0.3">
      <c r="A393" s="51"/>
      <c r="B393" s="51"/>
      <c r="C393" s="51"/>
      <c r="D393" s="51"/>
      <c r="E393" s="51"/>
      <c r="F393" s="51"/>
      <c r="G393" s="51"/>
      <c r="H393" s="51"/>
      <c r="I393" s="51"/>
      <c r="J393" s="51"/>
      <c r="K393" s="51"/>
      <c r="L393" s="51"/>
      <c r="M393" s="51"/>
      <c r="N393" s="51"/>
    </row>
    <row r="394" spans="1:14" s="50" customFormat="1" x14ac:dyDescent="0.3">
      <c r="A394" s="51"/>
      <c r="B394" s="51"/>
      <c r="C394" s="51"/>
      <c r="D394" s="51"/>
      <c r="E394" s="51"/>
      <c r="F394" s="51"/>
      <c r="G394" s="51"/>
      <c r="H394" s="51"/>
      <c r="I394" s="51"/>
      <c r="J394" s="51"/>
      <c r="K394" s="51"/>
      <c r="L394" s="51"/>
      <c r="M394" s="51"/>
      <c r="N394" s="51"/>
    </row>
    <row r="395" spans="1:14" s="50" customFormat="1" x14ac:dyDescent="0.3">
      <c r="A395" s="51"/>
      <c r="B395" s="51"/>
      <c r="C395" s="51"/>
      <c r="D395" s="51"/>
      <c r="E395" s="51"/>
      <c r="F395" s="51"/>
      <c r="G395" s="51"/>
      <c r="H395" s="51"/>
      <c r="I395" s="51"/>
      <c r="J395" s="51"/>
      <c r="K395" s="51"/>
      <c r="L395" s="51"/>
      <c r="M395" s="51"/>
      <c r="N395" s="51"/>
    </row>
    <row r="396" spans="1:14" s="50" customFormat="1" x14ac:dyDescent="0.3">
      <c r="A396" s="51"/>
      <c r="B396" s="51"/>
      <c r="C396" s="51"/>
      <c r="D396" s="51"/>
      <c r="E396" s="51"/>
      <c r="F396" s="51"/>
      <c r="G396" s="51"/>
      <c r="H396" s="51"/>
      <c r="I396" s="51"/>
      <c r="J396" s="51"/>
      <c r="K396" s="51"/>
      <c r="L396" s="51"/>
      <c r="M396" s="51"/>
      <c r="N396" s="51"/>
    </row>
    <row r="397" spans="1:14" s="50" customFormat="1" x14ac:dyDescent="0.3">
      <c r="A397" s="51"/>
      <c r="B397" s="51"/>
      <c r="C397" s="51"/>
      <c r="D397" s="51"/>
      <c r="E397" s="51"/>
      <c r="F397" s="51"/>
      <c r="G397" s="51"/>
      <c r="H397" s="51"/>
      <c r="I397" s="51"/>
      <c r="J397" s="51"/>
      <c r="K397" s="51"/>
      <c r="L397" s="51"/>
      <c r="M397" s="51"/>
      <c r="N397" s="51"/>
    </row>
    <row r="398" spans="1:14" s="50" customFormat="1" x14ac:dyDescent="0.3">
      <c r="A398" s="51"/>
      <c r="B398" s="51"/>
      <c r="C398" s="51"/>
      <c r="D398" s="51"/>
      <c r="E398" s="51"/>
      <c r="F398" s="51"/>
      <c r="G398" s="51"/>
      <c r="H398" s="51"/>
      <c r="I398" s="51"/>
      <c r="J398" s="51"/>
      <c r="K398" s="51"/>
      <c r="L398" s="51"/>
      <c r="M398" s="51"/>
      <c r="N398" s="51"/>
    </row>
    <row r="399" spans="1:14" s="50" customFormat="1" x14ac:dyDescent="0.3">
      <c r="A399" s="51"/>
      <c r="B399" s="51"/>
      <c r="C399" s="51"/>
      <c r="D399" s="51"/>
      <c r="E399" s="51"/>
      <c r="F399" s="51"/>
      <c r="G399" s="51"/>
      <c r="H399" s="51"/>
      <c r="I399" s="51"/>
      <c r="J399" s="51"/>
      <c r="K399" s="51"/>
      <c r="L399" s="51"/>
      <c r="M399" s="51"/>
      <c r="N399" s="51"/>
    </row>
    <row r="400" spans="1:14" s="50" customFormat="1" x14ac:dyDescent="0.3">
      <c r="A400" s="51"/>
      <c r="B400" s="51"/>
      <c r="C400" s="51"/>
      <c r="D400" s="51"/>
      <c r="E400" s="51"/>
      <c r="F400" s="51"/>
      <c r="G400" s="51"/>
      <c r="H400" s="51"/>
      <c r="I400" s="51"/>
      <c r="J400" s="51"/>
      <c r="K400" s="51"/>
      <c r="L400" s="51"/>
      <c r="M400" s="51"/>
      <c r="N400" s="51"/>
    </row>
    <row r="401" spans="1:14" s="50" customFormat="1" x14ac:dyDescent="0.3">
      <c r="A401" s="51"/>
      <c r="B401" s="51"/>
      <c r="C401" s="51"/>
      <c r="D401" s="51"/>
      <c r="E401" s="51"/>
      <c r="F401" s="51"/>
      <c r="G401" s="51"/>
      <c r="H401" s="51"/>
      <c r="I401" s="51"/>
      <c r="J401" s="51"/>
      <c r="K401" s="51"/>
      <c r="L401" s="51"/>
      <c r="M401" s="51"/>
      <c r="N401" s="51"/>
    </row>
    <row r="402" spans="1:14" s="50" customFormat="1" x14ac:dyDescent="0.3">
      <c r="A402" s="51"/>
      <c r="B402" s="51"/>
      <c r="C402" s="51"/>
      <c r="D402" s="51"/>
      <c r="E402" s="51"/>
      <c r="F402" s="51"/>
      <c r="G402" s="51"/>
      <c r="H402" s="51"/>
      <c r="I402" s="51"/>
      <c r="J402" s="51"/>
      <c r="K402" s="51"/>
      <c r="L402" s="51"/>
      <c r="M402" s="51"/>
      <c r="N402" s="51"/>
    </row>
    <row r="403" spans="1:14" s="50" customFormat="1" x14ac:dyDescent="0.3">
      <c r="A403" s="51"/>
      <c r="B403" s="51"/>
      <c r="C403" s="51"/>
      <c r="D403" s="51"/>
      <c r="E403" s="51"/>
      <c r="F403" s="51"/>
      <c r="G403" s="51"/>
      <c r="H403" s="51"/>
      <c r="I403" s="51"/>
      <c r="J403" s="51"/>
      <c r="K403" s="51"/>
      <c r="L403" s="51"/>
      <c r="M403" s="51"/>
      <c r="N403" s="51"/>
    </row>
    <row r="404" spans="1:14" s="50" customFormat="1" x14ac:dyDescent="0.3">
      <c r="A404" s="51"/>
      <c r="B404" s="51"/>
      <c r="C404" s="51"/>
      <c r="D404" s="51"/>
      <c r="E404" s="51"/>
      <c r="F404" s="51"/>
      <c r="G404" s="51"/>
      <c r="H404" s="51"/>
      <c r="I404" s="51"/>
      <c r="J404" s="51"/>
      <c r="K404" s="51"/>
      <c r="L404" s="51"/>
      <c r="M404" s="51"/>
      <c r="N404" s="51"/>
    </row>
    <row r="405" spans="1:14" s="50" customFormat="1" x14ac:dyDescent="0.3">
      <c r="A405" s="51"/>
      <c r="B405" s="51"/>
      <c r="C405" s="51"/>
      <c r="D405" s="51"/>
      <c r="E405" s="51"/>
      <c r="F405" s="51"/>
      <c r="G405" s="51"/>
      <c r="H405" s="51"/>
      <c r="I405" s="51"/>
      <c r="J405" s="51"/>
      <c r="K405" s="51"/>
      <c r="L405" s="51"/>
      <c r="M405" s="51"/>
      <c r="N405" s="51"/>
    </row>
    <row r="406" spans="1:14" s="50" customFormat="1" x14ac:dyDescent="0.3">
      <c r="A406" s="51"/>
      <c r="B406" s="51"/>
      <c r="C406" s="51"/>
      <c r="D406" s="51"/>
      <c r="E406" s="51"/>
      <c r="F406" s="51"/>
      <c r="G406" s="51"/>
      <c r="H406" s="51"/>
      <c r="I406" s="51"/>
      <c r="J406" s="51"/>
      <c r="K406" s="51"/>
      <c r="L406" s="51"/>
      <c r="M406" s="51"/>
      <c r="N406" s="51"/>
    </row>
    <row r="407" spans="1:14" s="50" customFormat="1" x14ac:dyDescent="0.3">
      <c r="A407" s="51"/>
      <c r="B407" s="51"/>
      <c r="C407" s="51"/>
      <c r="D407" s="51"/>
      <c r="E407" s="51"/>
      <c r="F407" s="51"/>
      <c r="G407" s="51"/>
      <c r="H407" s="51"/>
      <c r="I407" s="51"/>
      <c r="J407" s="51"/>
      <c r="K407" s="51"/>
      <c r="L407" s="51"/>
      <c r="M407" s="51"/>
      <c r="N407" s="51"/>
    </row>
    <row r="408" spans="1:14" s="50" customFormat="1" x14ac:dyDescent="0.3">
      <c r="A408" s="51"/>
      <c r="B408" s="51"/>
      <c r="C408" s="51"/>
      <c r="D408" s="51"/>
      <c r="E408" s="51"/>
      <c r="F408" s="51"/>
      <c r="G408" s="51"/>
      <c r="H408" s="51"/>
      <c r="I408" s="51"/>
      <c r="J408" s="51"/>
      <c r="K408" s="51"/>
      <c r="L408" s="51"/>
      <c r="M408" s="51"/>
      <c r="N408" s="51"/>
    </row>
    <row r="409" spans="1:14" s="50" customFormat="1" x14ac:dyDescent="0.3">
      <c r="A409" s="51"/>
      <c r="B409" s="51"/>
      <c r="C409" s="51"/>
      <c r="D409" s="51"/>
      <c r="E409" s="51"/>
      <c r="F409" s="51"/>
      <c r="G409" s="51"/>
      <c r="H409" s="51"/>
      <c r="I409" s="51"/>
      <c r="J409" s="51"/>
      <c r="K409" s="51"/>
      <c r="L409" s="51"/>
      <c r="M409" s="51"/>
      <c r="N409" s="51"/>
    </row>
    <row r="410" spans="1:14" s="50" customFormat="1" x14ac:dyDescent="0.3">
      <c r="A410" s="51"/>
      <c r="B410" s="51"/>
      <c r="C410" s="51"/>
      <c r="D410" s="51"/>
      <c r="E410" s="51"/>
      <c r="F410" s="51"/>
      <c r="G410" s="51"/>
      <c r="H410" s="51"/>
      <c r="I410" s="51"/>
      <c r="J410" s="51"/>
      <c r="K410" s="51"/>
      <c r="L410" s="51"/>
      <c r="M410" s="51"/>
      <c r="N410" s="51"/>
    </row>
    <row r="411" spans="1:14" s="50" customFormat="1" x14ac:dyDescent="0.3">
      <c r="A411" s="51"/>
      <c r="B411" s="51"/>
      <c r="C411" s="51"/>
      <c r="D411" s="51"/>
      <c r="E411" s="51"/>
      <c r="F411" s="51"/>
      <c r="G411" s="51"/>
      <c r="H411" s="51"/>
      <c r="I411" s="51"/>
      <c r="J411" s="51"/>
      <c r="K411" s="51"/>
      <c r="L411" s="51"/>
      <c r="M411" s="51"/>
      <c r="N411" s="51"/>
    </row>
    <row r="412" spans="1:14" s="50" customFormat="1" x14ac:dyDescent="0.3">
      <c r="A412" s="51"/>
      <c r="B412" s="51"/>
      <c r="C412" s="51"/>
      <c r="D412" s="51"/>
      <c r="E412" s="51"/>
      <c r="F412" s="51"/>
      <c r="G412" s="51"/>
      <c r="H412" s="51"/>
      <c r="I412" s="51"/>
      <c r="J412" s="51"/>
      <c r="K412" s="51"/>
      <c r="L412" s="51"/>
      <c r="M412" s="51"/>
      <c r="N412" s="51"/>
    </row>
    <row r="413" spans="1:14" s="50" customFormat="1" x14ac:dyDescent="0.3">
      <c r="A413" s="51"/>
      <c r="B413" s="51"/>
      <c r="C413" s="51"/>
      <c r="D413" s="51"/>
      <c r="E413" s="51"/>
      <c r="F413" s="51"/>
      <c r="G413" s="51"/>
      <c r="H413" s="51"/>
      <c r="I413" s="51"/>
      <c r="J413" s="51"/>
      <c r="K413" s="51"/>
      <c r="L413" s="51"/>
      <c r="M413" s="51"/>
      <c r="N413" s="51"/>
    </row>
    <row r="414" spans="1:14" s="50" customFormat="1" x14ac:dyDescent="0.3">
      <c r="A414" s="51"/>
      <c r="B414" s="51"/>
      <c r="C414" s="51"/>
      <c r="D414" s="51"/>
      <c r="E414" s="51"/>
      <c r="F414" s="51"/>
      <c r="G414" s="51"/>
      <c r="H414" s="51"/>
      <c r="I414" s="51"/>
      <c r="J414" s="51"/>
      <c r="K414" s="51"/>
      <c r="L414" s="51"/>
      <c r="M414" s="51"/>
      <c r="N414" s="51"/>
    </row>
    <row r="415" spans="1:14" s="50" customFormat="1" x14ac:dyDescent="0.3">
      <c r="A415" s="51"/>
      <c r="B415" s="51"/>
      <c r="C415" s="51"/>
      <c r="D415" s="51"/>
      <c r="E415" s="51"/>
      <c r="F415" s="51"/>
      <c r="G415" s="51"/>
      <c r="H415" s="51"/>
      <c r="I415" s="51"/>
      <c r="J415" s="51"/>
      <c r="K415" s="51"/>
      <c r="L415" s="51"/>
      <c r="M415" s="51"/>
      <c r="N415" s="51"/>
    </row>
    <row r="416" spans="1:14" s="50" customFormat="1" x14ac:dyDescent="0.3">
      <c r="A416" s="51"/>
      <c r="B416" s="51"/>
      <c r="C416" s="51"/>
      <c r="D416" s="51"/>
      <c r="E416" s="51"/>
      <c r="F416" s="51"/>
      <c r="G416" s="51"/>
      <c r="H416" s="51"/>
      <c r="I416" s="51"/>
      <c r="J416" s="51"/>
      <c r="K416" s="51"/>
      <c r="L416" s="51"/>
      <c r="M416" s="51"/>
      <c r="N416" s="51"/>
    </row>
    <row r="417" spans="1:14" s="50" customFormat="1" x14ac:dyDescent="0.3">
      <c r="A417" s="51"/>
      <c r="B417" s="51"/>
      <c r="C417" s="51"/>
      <c r="D417" s="51"/>
      <c r="E417" s="51"/>
      <c r="F417" s="51"/>
      <c r="G417" s="51"/>
      <c r="H417" s="51"/>
      <c r="I417" s="51"/>
      <c r="J417" s="51"/>
      <c r="K417" s="51"/>
      <c r="L417" s="51"/>
      <c r="M417" s="51"/>
      <c r="N417" s="51"/>
    </row>
    <row r="418" spans="1:14" s="50" customFormat="1" x14ac:dyDescent="0.3">
      <c r="A418" s="51"/>
      <c r="B418" s="51"/>
      <c r="C418" s="51"/>
      <c r="D418" s="51"/>
      <c r="E418" s="51"/>
      <c r="F418" s="51"/>
      <c r="G418" s="51"/>
      <c r="H418" s="51"/>
      <c r="I418" s="51"/>
      <c r="J418" s="51"/>
      <c r="K418" s="51"/>
      <c r="L418" s="51"/>
      <c r="M418" s="51"/>
      <c r="N418" s="51"/>
    </row>
    <row r="419" spans="1:14" s="50" customFormat="1" x14ac:dyDescent="0.3">
      <c r="A419" s="51"/>
      <c r="B419" s="51"/>
      <c r="C419" s="51"/>
      <c r="D419" s="51"/>
      <c r="E419" s="51"/>
      <c r="F419" s="51"/>
      <c r="G419" s="51"/>
      <c r="H419" s="51"/>
      <c r="I419" s="51"/>
      <c r="J419" s="51"/>
      <c r="K419" s="51"/>
      <c r="L419" s="51"/>
      <c r="M419" s="51"/>
      <c r="N419" s="51"/>
    </row>
    <row r="420" spans="1:14" s="50" customFormat="1" x14ac:dyDescent="0.3">
      <c r="A420" s="51"/>
      <c r="B420" s="51"/>
      <c r="C420" s="51"/>
      <c r="D420" s="51"/>
      <c r="E420" s="51"/>
      <c r="F420" s="51"/>
      <c r="G420" s="51"/>
      <c r="H420" s="51"/>
      <c r="I420" s="51"/>
      <c r="J420" s="51"/>
      <c r="K420" s="51"/>
      <c r="L420" s="51"/>
      <c r="M420" s="51"/>
      <c r="N420" s="51"/>
    </row>
    <row r="421" spans="1:14" s="50" customFormat="1" x14ac:dyDescent="0.3">
      <c r="A421" s="51"/>
      <c r="B421" s="51"/>
      <c r="C421" s="51"/>
      <c r="D421" s="51"/>
      <c r="E421" s="51"/>
      <c r="F421" s="51"/>
      <c r="G421" s="51"/>
      <c r="H421" s="51"/>
      <c r="I421" s="51"/>
      <c r="J421" s="51"/>
      <c r="K421" s="51"/>
      <c r="L421" s="51"/>
      <c r="M421" s="51"/>
      <c r="N421" s="51"/>
    </row>
    <row r="422" spans="1:14" s="50" customFormat="1" x14ac:dyDescent="0.3">
      <c r="A422" s="51"/>
      <c r="B422" s="51"/>
      <c r="C422" s="51"/>
      <c r="D422" s="51"/>
      <c r="E422" s="51"/>
      <c r="F422" s="51"/>
      <c r="G422" s="51"/>
      <c r="H422" s="51"/>
      <c r="I422" s="51"/>
      <c r="J422" s="51"/>
      <c r="K422" s="51"/>
      <c r="L422" s="51"/>
      <c r="M422" s="51"/>
      <c r="N422" s="51"/>
    </row>
    <row r="423" spans="1:14" s="50" customFormat="1" x14ac:dyDescent="0.3">
      <c r="A423" s="51"/>
      <c r="B423" s="51"/>
      <c r="C423" s="51"/>
      <c r="D423" s="51"/>
      <c r="E423" s="51"/>
      <c r="F423" s="51"/>
      <c r="G423" s="51"/>
      <c r="H423" s="51"/>
      <c r="I423" s="51"/>
      <c r="J423" s="51"/>
      <c r="K423" s="51"/>
      <c r="L423" s="51"/>
      <c r="M423" s="51"/>
      <c r="N423" s="51"/>
    </row>
    <row r="424" spans="1:14" s="50" customFormat="1" x14ac:dyDescent="0.3">
      <c r="A424" s="51"/>
      <c r="B424" s="51"/>
      <c r="C424" s="51"/>
      <c r="D424" s="51"/>
      <c r="E424" s="51"/>
      <c r="F424" s="51"/>
      <c r="G424" s="51"/>
      <c r="H424" s="51"/>
      <c r="I424" s="51"/>
      <c r="J424" s="51"/>
      <c r="K424" s="51"/>
      <c r="L424" s="51"/>
      <c r="M424" s="51"/>
      <c r="N424" s="51"/>
    </row>
    <row r="425" spans="1:14" s="50" customFormat="1" x14ac:dyDescent="0.3">
      <c r="A425" s="51"/>
      <c r="B425" s="51"/>
      <c r="C425" s="51"/>
      <c r="D425" s="51"/>
      <c r="E425" s="51"/>
      <c r="F425" s="51"/>
      <c r="G425" s="51"/>
      <c r="H425" s="51"/>
      <c r="I425" s="51"/>
      <c r="J425" s="51"/>
      <c r="K425" s="51"/>
      <c r="L425" s="51"/>
      <c r="M425" s="51"/>
      <c r="N425" s="51"/>
    </row>
    <row r="426" spans="1:14" s="50" customFormat="1" x14ac:dyDescent="0.3">
      <c r="A426" s="51"/>
      <c r="B426" s="51"/>
      <c r="C426" s="51"/>
      <c r="D426" s="51"/>
      <c r="E426" s="51"/>
      <c r="F426" s="51"/>
      <c r="G426" s="51"/>
      <c r="H426" s="51"/>
      <c r="I426" s="51"/>
      <c r="J426" s="51"/>
      <c r="K426" s="51"/>
      <c r="L426" s="51"/>
      <c r="M426" s="51"/>
      <c r="N426" s="51"/>
    </row>
    <row r="427" spans="1:14" s="50" customFormat="1" x14ac:dyDescent="0.3">
      <c r="A427" s="51"/>
      <c r="B427" s="51"/>
      <c r="C427" s="51"/>
      <c r="D427" s="51"/>
      <c r="E427" s="51"/>
      <c r="F427" s="51"/>
      <c r="G427" s="51"/>
      <c r="H427" s="51"/>
      <c r="I427" s="51"/>
      <c r="J427" s="51"/>
      <c r="K427" s="51"/>
      <c r="L427" s="51"/>
      <c r="M427" s="51"/>
      <c r="N427" s="51"/>
    </row>
    <row r="428" spans="1:14" s="50" customFormat="1" x14ac:dyDescent="0.3">
      <c r="A428" s="51"/>
      <c r="B428" s="51"/>
      <c r="C428" s="51"/>
      <c r="D428" s="51"/>
      <c r="E428" s="51"/>
      <c r="F428" s="51"/>
      <c r="G428" s="51"/>
      <c r="H428" s="51"/>
      <c r="I428" s="51"/>
      <c r="J428" s="51"/>
      <c r="K428" s="51"/>
      <c r="L428" s="51"/>
      <c r="M428" s="51"/>
      <c r="N428" s="51"/>
    </row>
    <row r="429" spans="1:14" s="50" customFormat="1" x14ac:dyDescent="0.3">
      <c r="A429" s="51"/>
      <c r="B429" s="51"/>
      <c r="C429" s="51"/>
      <c r="D429" s="51"/>
      <c r="E429" s="51"/>
      <c r="F429" s="51"/>
      <c r="G429" s="51"/>
      <c r="H429" s="51"/>
      <c r="I429" s="51"/>
      <c r="J429" s="51"/>
      <c r="K429" s="51"/>
      <c r="L429" s="51"/>
      <c r="M429" s="51"/>
      <c r="N429" s="51"/>
    </row>
    <row r="430" spans="1:14" s="50" customFormat="1" x14ac:dyDescent="0.3">
      <c r="A430" s="51"/>
      <c r="B430" s="51"/>
      <c r="C430" s="51"/>
      <c r="D430" s="51"/>
      <c r="E430" s="51"/>
      <c r="F430" s="51"/>
      <c r="G430" s="51"/>
      <c r="H430" s="51"/>
      <c r="I430" s="51"/>
      <c r="J430" s="51"/>
      <c r="K430" s="51"/>
      <c r="L430" s="51"/>
      <c r="M430" s="51"/>
      <c r="N430" s="51"/>
    </row>
    <row r="431" spans="1:14" s="50" customFormat="1" x14ac:dyDescent="0.3">
      <c r="A431" s="51"/>
      <c r="B431" s="51"/>
      <c r="C431" s="51"/>
      <c r="D431" s="51"/>
      <c r="E431" s="51"/>
      <c r="F431" s="51"/>
      <c r="G431" s="51"/>
      <c r="H431" s="51"/>
      <c r="I431" s="51"/>
      <c r="J431" s="51"/>
      <c r="K431" s="51"/>
      <c r="L431" s="51"/>
      <c r="M431" s="51"/>
      <c r="N431" s="51"/>
    </row>
    <row r="432" spans="1:14" s="50" customFormat="1" x14ac:dyDescent="0.3">
      <c r="A432" s="51"/>
      <c r="B432" s="51"/>
      <c r="C432" s="51"/>
      <c r="D432" s="51"/>
      <c r="E432" s="51"/>
      <c r="F432" s="51"/>
      <c r="G432" s="51"/>
      <c r="H432" s="51"/>
      <c r="I432" s="51"/>
      <c r="J432" s="51"/>
      <c r="K432" s="51"/>
      <c r="L432" s="51"/>
      <c r="M432" s="51"/>
      <c r="N432" s="51"/>
    </row>
    <row r="433" spans="1:14" s="50" customFormat="1" x14ac:dyDescent="0.3">
      <c r="A433" s="51"/>
      <c r="B433" s="51"/>
      <c r="C433" s="51"/>
      <c r="D433" s="51"/>
      <c r="E433" s="51"/>
      <c r="F433" s="51"/>
      <c r="G433" s="51"/>
      <c r="H433" s="51"/>
      <c r="I433" s="51"/>
      <c r="J433" s="51"/>
      <c r="K433" s="51"/>
      <c r="L433" s="51"/>
      <c r="M433" s="51"/>
      <c r="N433" s="51"/>
    </row>
    <row r="434" spans="1:14" s="50" customFormat="1" x14ac:dyDescent="0.3">
      <c r="A434" s="51"/>
      <c r="B434" s="51"/>
      <c r="C434" s="51"/>
      <c r="D434" s="51"/>
      <c r="E434" s="51"/>
      <c r="F434" s="51"/>
      <c r="G434" s="51"/>
      <c r="H434" s="51"/>
      <c r="I434" s="51"/>
      <c r="J434" s="51"/>
      <c r="K434" s="51"/>
      <c r="L434" s="51"/>
      <c r="M434" s="51"/>
      <c r="N434" s="51"/>
    </row>
    <row r="435" spans="1:14" s="50" customFormat="1" x14ac:dyDescent="0.3">
      <c r="A435" s="51"/>
      <c r="B435" s="51"/>
      <c r="C435" s="51"/>
      <c r="D435" s="51"/>
      <c r="E435" s="51"/>
      <c r="F435" s="51"/>
      <c r="G435" s="51"/>
      <c r="H435" s="51"/>
      <c r="I435" s="51"/>
      <c r="J435" s="51"/>
      <c r="K435" s="51"/>
      <c r="L435" s="51"/>
      <c r="M435" s="51"/>
      <c r="N435" s="51"/>
    </row>
    <row r="436" spans="1:14" s="50" customFormat="1" x14ac:dyDescent="0.3">
      <c r="A436" s="51"/>
      <c r="B436" s="51"/>
      <c r="C436" s="51"/>
      <c r="D436" s="51"/>
      <c r="E436" s="51"/>
      <c r="F436" s="51"/>
      <c r="G436" s="51"/>
      <c r="H436" s="51"/>
      <c r="I436" s="51"/>
      <c r="J436" s="51"/>
      <c r="K436" s="51"/>
      <c r="L436" s="51"/>
      <c r="M436" s="51"/>
      <c r="N436" s="51"/>
    </row>
    <row r="437" spans="1:14" s="50" customFormat="1" x14ac:dyDescent="0.3">
      <c r="A437" s="51"/>
      <c r="B437" s="51"/>
      <c r="C437" s="51"/>
      <c r="D437" s="51"/>
      <c r="E437" s="51"/>
      <c r="F437" s="51"/>
      <c r="G437" s="51"/>
      <c r="H437" s="51"/>
      <c r="I437" s="51"/>
      <c r="J437" s="51"/>
      <c r="K437" s="51"/>
      <c r="L437" s="51"/>
      <c r="M437" s="51"/>
      <c r="N437" s="51"/>
    </row>
    <row r="438" spans="1:14" s="50" customFormat="1" x14ac:dyDescent="0.3">
      <c r="A438" s="51"/>
      <c r="B438" s="51"/>
      <c r="C438" s="51"/>
      <c r="D438" s="51"/>
      <c r="E438" s="51"/>
      <c r="F438" s="51"/>
      <c r="G438" s="51"/>
      <c r="H438" s="51"/>
      <c r="I438" s="51"/>
      <c r="J438" s="51"/>
      <c r="K438" s="51"/>
      <c r="L438" s="51"/>
      <c r="M438" s="51"/>
      <c r="N438" s="51"/>
    </row>
    <row r="439" spans="1:14" s="50" customFormat="1" x14ac:dyDescent="0.3">
      <c r="A439" s="51"/>
      <c r="B439" s="51"/>
      <c r="C439" s="51"/>
      <c r="D439" s="51"/>
      <c r="E439" s="51"/>
      <c r="F439" s="51"/>
      <c r="G439" s="51"/>
      <c r="H439" s="51"/>
      <c r="I439" s="51"/>
      <c r="J439" s="51"/>
      <c r="K439" s="51"/>
      <c r="L439" s="51"/>
      <c r="M439" s="51"/>
      <c r="N439" s="51"/>
    </row>
    <row r="440" spans="1:14" s="50" customFormat="1" x14ac:dyDescent="0.3">
      <c r="A440" s="51"/>
      <c r="B440" s="51"/>
      <c r="C440" s="51"/>
      <c r="D440" s="51"/>
      <c r="E440" s="51"/>
      <c r="F440" s="51"/>
      <c r="G440" s="51"/>
      <c r="H440" s="51"/>
      <c r="I440" s="51"/>
      <c r="J440" s="51"/>
      <c r="K440" s="51"/>
      <c r="L440" s="51"/>
      <c r="M440" s="51"/>
      <c r="N440" s="51"/>
    </row>
    <row r="441" spans="1:14" s="50" customFormat="1" x14ac:dyDescent="0.3">
      <c r="A441" s="51"/>
      <c r="B441" s="51"/>
      <c r="C441" s="51"/>
      <c r="D441" s="51"/>
      <c r="E441" s="51"/>
      <c r="F441" s="51"/>
      <c r="G441" s="51"/>
      <c r="H441" s="51"/>
      <c r="I441" s="51"/>
      <c r="J441" s="51"/>
      <c r="K441" s="51"/>
      <c r="L441" s="51"/>
      <c r="M441" s="51"/>
      <c r="N441" s="51"/>
    </row>
    <row r="442" spans="1:14" s="50" customFormat="1" x14ac:dyDescent="0.3">
      <c r="A442" s="51"/>
      <c r="B442" s="51"/>
      <c r="C442" s="51"/>
      <c r="D442" s="51"/>
      <c r="E442" s="51"/>
      <c r="F442" s="51"/>
      <c r="G442" s="51"/>
      <c r="H442" s="51"/>
      <c r="I442" s="51"/>
      <c r="J442" s="51"/>
      <c r="K442" s="51"/>
      <c r="L442" s="51"/>
      <c r="M442" s="51"/>
      <c r="N442" s="51"/>
    </row>
    <row r="443" spans="1:14" s="50" customFormat="1" x14ac:dyDescent="0.3">
      <c r="A443" s="51"/>
      <c r="B443" s="51"/>
      <c r="C443" s="51"/>
      <c r="D443" s="51"/>
      <c r="E443" s="51"/>
      <c r="F443" s="51"/>
      <c r="G443" s="51"/>
      <c r="H443" s="51"/>
      <c r="I443" s="51"/>
      <c r="J443" s="51"/>
      <c r="K443" s="51"/>
      <c r="L443" s="51"/>
      <c r="M443" s="51"/>
      <c r="N443" s="51"/>
    </row>
    <row r="444" spans="1:14" s="50" customFormat="1" x14ac:dyDescent="0.3">
      <c r="A444" s="51"/>
      <c r="B444" s="51"/>
      <c r="C444" s="51"/>
      <c r="D444" s="51"/>
      <c r="E444" s="51"/>
      <c r="F444" s="51"/>
      <c r="G444" s="51"/>
      <c r="H444" s="51"/>
      <c r="I444" s="51"/>
      <c r="J444" s="51"/>
      <c r="K444" s="51"/>
      <c r="L444" s="51"/>
      <c r="M444" s="51"/>
      <c r="N444" s="51"/>
    </row>
    <row r="445" spans="1:14" s="50" customFormat="1" x14ac:dyDescent="0.3">
      <c r="A445" s="51"/>
      <c r="B445" s="51"/>
      <c r="C445" s="51"/>
      <c r="D445" s="51"/>
      <c r="E445" s="51"/>
      <c r="F445" s="51"/>
      <c r="G445" s="51"/>
      <c r="H445" s="51"/>
      <c r="I445" s="51"/>
      <c r="J445" s="51"/>
      <c r="K445" s="51"/>
      <c r="L445" s="51"/>
      <c r="M445" s="51"/>
      <c r="N445" s="51"/>
    </row>
    <row r="446" spans="1:14" s="50" customFormat="1" x14ac:dyDescent="0.3">
      <c r="A446" s="51"/>
      <c r="B446" s="51"/>
      <c r="C446" s="51"/>
      <c r="D446" s="51"/>
      <c r="E446" s="51"/>
      <c r="F446" s="51"/>
      <c r="G446" s="51"/>
      <c r="H446" s="51"/>
      <c r="I446" s="51"/>
      <c r="J446" s="51"/>
      <c r="K446" s="51"/>
      <c r="L446" s="51"/>
      <c r="M446" s="51"/>
      <c r="N446" s="51"/>
    </row>
    <row r="447" spans="1:14" s="50" customFormat="1" x14ac:dyDescent="0.3">
      <c r="A447" s="51"/>
      <c r="B447" s="51"/>
      <c r="C447" s="51"/>
      <c r="D447" s="51"/>
      <c r="E447" s="51"/>
      <c r="F447" s="51"/>
      <c r="G447" s="51"/>
      <c r="H447" s="51"/>
      <c r="I447" s="51"/>
      <c r="J447" s="51"/>
      <c r="K447" s="51"/>
      <c r="L447" s="51"/>
      <c r="M447" s="51"/>
      <c r="N447" s="51"/>
    </row>
    <row r="448" spans="1:14" s="50" customFormat="1" x14ac:dyDescent="0.3">
      <c r="A448" s="51"/>
      <c r="B448" s="51"/>
      <c r="C448" s="51"/>
      <c r="D448" s="51"/>
      <c r="E448" s="51"/>
      <c r="F448" s="51"/>
      <c r="G448" s="51"/>
      <c r="H448" s="51"/>
      <c r="I448" s="51"/>
      <c r="J448" s="51"/>
      <c r="K448" s="51"/>
      <c r="L448" s="51"/>
      <c r="M448" s="51"/>
      <c r="N448" s="51"/>
    </row>
    <row r="449" spans="1:14" s="50" customFormat="1" x14ac:dyDescent="0.3">
      <c r="A449" s="51"/>
      <c r="B449" s="51"/>
      <c r="C449" s="51"/>
      <c r="D449" s="51"/>
      <c r="E449" s="51"/>
      <c r="F449" s="51"/>
      <c r="G449" s="51"/>
      <c r="H449" s="51"/>
      <c r="I449" s="51"/>
      <c r="J449" s="51"/>
      <c r="K449" s="51"/>
      <c r="L449" s="51"/>
      <c r="M449" s="51"/>
      <c r="N449" s="51"/>
    </row>
    <row r="450" spans="1:14" s="50" customFormat="1" x14ac:dyDescent="0.3">
      <c r="A450" s="51"/>
      <c r="B450" s="51"/>
      <c r="C450" s="51"/>
      <c r="D450" s="51"/>
      <c r="E450" s="51"/>
      <c r="F450" s="51"/>
      <c r="G450" s="51"/>
      <c r="H450" s="51"/>
      <c r="I450" s="51"/>
      <c r="J450" s="51"/>
      <c r="K450" s="51"/>
      <c r="L450" s="51"/>
      <c r="M450" s="51"/>
      <c r="N450" s="51"/>
    </row>
    <row r="451" spans="1:14" s="50" customFormat="1" x14ac:dyDescent="0.3">
      <c r="A451" s="51"/>
      <c r="B451" s="51"/>
      <c r="C451" s="51"/>
      <c r="D451" s="51"/>
      <c r="E451" s="51"/>
      <c r="F451" s="51"/>
      <c r="G451" s="51"/>
      <c r="H451" s="51"/>
      <c r="I451" s="51"/>
      <c r="J451" s="51"/>
      <c r="K451" s="51"/>
      <c r="L451" s="51"/>
      <c r="M451" s="51"/>
      <c r="N451" s="51"/>
    </row>
    <row r="452" spans="1:14" s="50" customFormat="1" x14ac:dyDescent="0.3">
      <c r="A452" s="51"/>
      <c r="B452" s="51"/>
      <c r="C452" s="51"/>
      <c r="D452" s="51"/>
      <c r="E452" s="51"/>
      <c r="F452" s="51"/>
      <c r="G452" s="51"/>
      <c r="H452" s="51"/>
      <c r="I452" s="51"/>
      <c r="J452" s="51"/>
      <c r="K452" s="51"/>
      <c r="L452" s="51"/>
      <c r="M452" s="51"/>
      <c r="N452" s="51"/>
    </row>
    <row r="453" spans="1:14" s="50" customFormat="1" x14ac:dyDescent="0.3">
      <c r="A453" s="51"/>
      <c r="B453" s="51"/>
      <c r="C453" s="51"/>
      <c r="D453" s="51"/>
      <c r="E453" s="51"/>
      <c r="F453" s="51"/>
      <c r="G453" s="51"/>
      <c r="H453" s="51"/>
      <c r="I453" s="51"/>
      <c r="J453" s="51"/>
      <c r="K453" s="51"/>
      <c r="L453" s="51"/>
      <c r="M453" s="51"/>
      <c r="N453" s="51"/>
    </row>
    <row r="454" spans="1:14" s="50" customFormat="1" x14ac:dyDescent="0.3">
      <c r="A454" s="51"/>
      <c r="B454" s="51"/>
      <c r="C454" s="51"/>
      <c r="D454" s="51"/>
      <c r="E454" s="51"/>
      <c r="F454" s="51"/>
      <c r="G454" s="51"/>
      <c r="H454" s="51"/>
      <c r="I454" s="51"/>
      <c r="J454" s="51"/>
      <c r="K454" s="51"/>
      <c r="L454" s="51"/>
      <c r="M454" s="51"/>
      <c r="N454" s="51"/>
    </row>
    <row r="455" spans="1:14" s="50" customFormat="1" x14ac:dyDescent="0.3">
      <c r="A455" s="51"/>
      <c r="B455" s="51"/>
      <c r="C455" s="51"/>
      <c r="D455" s="51"/>
      <c r="E455" s="51"/>
      <c r="F455" s="51"/>
      <c r="G455" s="51"/>
      <c r="H455" s="51"/>
      <c r="I455" s="51"/>
      <c r="J455" s="51"/>
      <c r="K455" s="51"/>
      <c r="L455" s="51"/>
      <c r="M455" s="51"/>
      <c r="N455" s="51"/>
    </row>
    <row r="456" spans="1:14" s="50" customFormat="1" x14ac:dyDescent="0.3">
      <c r="A456" s="51"/>
      <c r="B456" s="51"/>
      <c r="C456" s="51"/>
      <c r="D456" s="51"/>
      <c r="E456" s="51"/>
      <c r="F456" s="51"/>
      <c r="G456" s="51"/>
      <c r="H456" s="51"/>
      <c r="I456" s="51"/>
      <c r="J456" s="51"/>
      <c r="K456" s="51"/>
      <c r="L456" s="51"/>
      <c r="M456" s="51"/>
      <c r="N456" s="51"/>
    </row>
    <row r="457" spans="1:14" s="50" customFormat="1" x14ac:dyDescent="0.3">
      <c r="A457" s="51"/>
      <c r="B457" s="51"/>
      <c r="C457" s="51"/>
      <c r="D457" s="51"/>
      <c r="E457" s="51"/>
      <c r="F457" s="51"/>
      <c r="G457" s="51"/>
      <c r="H457" s="51"/>
      <c r="I457" s="51"/>
      <c r="J457" s="51"/>
      <c r="K457" s="51"/>
      <c r="L457" s="51"/>
      <c r="M457" s="51"/>
      <c r="N457" s="51"/>
    </row>
    <row r="458" spans="1:14" s="50" customFormat="1" x14ac:dyDescent="0.3">
      <c r="A458" s="51"/>
      <c r="B458" s="51"/>
      <c r="C458" s="51"/>
      <c r="D458" s="51"/>
      <c r="E458" s="51"/>
      <c r="F458" s="51"/>
      <c r="G458" s="51"/>
      <c r="H458" s="51"/>
      <c r="I458" s="51"/>
      <c r="J458" s="51"/>
      <c r="K458" s="51"/>
      <c r="L458" s="51"/>
      <c r="M458" s="51"/>
      <c r="N458" s="51"/>
    </row>
    <row r="459" spans="1:14" s="50" customFormat="1" x14ac:dyDescent="0.3">
      <c r="A459" s="51"/>
      <c r="B459" s="51"/>
      <c r="C459" s="51"/>
      <c r="D459" s="51"/>
      <c r="E459" s="51"/>
      <c r="F459" s="51"/>
      <c r="G459" s="51"/>
      <c r="H459" s="51"/>
      <c r="I459" s="51"/>
      <c r="J459" s="51"/>
      <c r="K459" s="51"/>
      <c r="L459" s="51"/>
      <c r="M459" s="51"/>
      <c r="N459" s="51"/>
    </row>
    <row r="460" spans="1:14" s="50" customFormat="1" x14ac:dyDescent="0.3">
      <c r="A460" s="51"/>
      <c r="B460" s="51"/>
      <c r="C460" s="51"/>
      <c r="D460" s="51"/>
      <c r="E460" s="51"/>
      <c r="F460" s="51"/>
      <c r="G460" s="51"/>
      <c r="H460" s="51"/>
      <c r="I460" s="51"/>
      <c r="J460" s="51"/>
      <c r="K460" s="51"/>
      <c r="L460" s="51"/>
      <c r="M460" s="51"/>
      <c r="N460" s="51"/>
    </row>
    <row r="461" spans="1:14" s="50" customFormat="1" x14ac:dyDescent="0.3">
      <c r="A461" s="51"/>
      <c r="B461" s="51"/>
      <c r="C461" s="51"/>
      <c r="D461" s="51"/>
      <c r="E461" s="51"/>
      <c r="F461" s="51"/>
      <c r="G461" s="51"/>
      <c r="H461" s="51"/>
      <c r="I461" s="51"/>
      <c r="J461" s="51"/>
      <c r="K461" s="51"/>
      <c r="L461" s="51"/>
      <c r="M461" s="51"/>
      <c r="N461" s="51"/>
    </row>
    <row r="462" spans="1:14" s="50" customFormat="1" x14ac:dyDescent="0.3">
      <c r="A462" s="51"/>
      <c r="B462" s="51"/>
      <c r="C462" s="51"/>
      <c r="D462" s="51"/>
      <c r="E462" s="51"/>
      <c r="F462" s="51"/>
      <c r="G462" s="51"/>
      <c r="H462" s="51"/>
      <c r="I462" s="51"/>
      <c r="J462" s="51"/>
      <c r="K462" s="51"/>
      <c r="L462" s="51"/>
      <c r="M462" s="51"/>
      <c r="N462" s="51"/>
    </row>
    <row r="463" spans="1:14" s="50" customFormat="1" x14ac:dyDescent="0.3">
      <c r="A463" s="51"/>
      <c r="B463" s="51"/>
      <c r="C463" s="51"/>
      <c r="D463" s="51"/>
      <c r="E463" s="51"/>
      <c r="F463" s="51"/>
      <c r="G463" s="51"/>
      <c r="H463" s="51"/>
      <c r="I463" s="51"/>
      <c r="J463" s="51"/>
      <c r="K463" s="51"/>
      <c r="L463" s="51"/>
      <c r="M463" s="51"/>
      <c r="N463" s="51"/>
    </row>
    <row r="464" spans="1:14" s="50" customFormat="1" x14ac:dyDescent="0.3">
      <c r="A464" s="51"/>
      <c r="B464" s="51"/>
      <c r="C464" s="51"/>
      <c r="D464" s="51"/>
      <c r="E464" s="51"/>
      <c r="F464" s="51"/>
      <c r="G464" s="51"/>
      <c r="H464" s="51"/>
      <c r="I464" s="51"/>
      <c r="J464" s="51"/>
      <c r="K464" s="51"/>
      <c r="L464" s="51"/>
      <c r="M464" s="51"/>
      <c r="N464" s="51"/>
    </row>
    <row r="465" spans="1:14" s="50" customFormat="1" x14ac:dyDescent="0.3">
      <c r="A465" s="51"/>
      <c r="B465" s="51"/>
      <c r="C465" s="51"/>
      <c r="D465" s="51"/>
      <c r="E465" s="51"/>
      <c r="F465" s="51"/>
      <c r="G465" s="51"/>
      <c r="H465" s="51"/>
      <c r="I465" s="51"/>
      <c r="J465" s="51"/>
      <c r="K465" s="51"/>
      <c r="L465" s="51"/>
      <c r="M465" s="51"/>
      <c r="N465" s="51"/>
    </row>
    <row r="466" spans="1:14" s="50" customFormat="1" x14ac:dyDescent="0.3">
      <c r="A466" s="51"/>
      <c r="B466" s="51"/>
      <c r="C466" s="51"/>
      <c r="D466" s="51"/>
      <c r="E466" s="51"/>
      <c r="F466" s="51"/>
      <c r="G466" s="51"/>
      <c r="H466" s="51"/>
      <c r="I466" s="51"/>
      <c r="J466" s="51"/>
      <c r="K466" s="51"/>
      <c r="L466" s="51"/>
      <c r="M466" s="51"/>
      <c r="N466" s="51"/>
    </row>
    <row r="467" spans="1:14" s="50" customFormat="1" x14ac:dyDescent="0.3">
      <c r="A467" s="51"/>
      <c r="B467" s="51"/>
      <c r="C467" s="51"/>
      <c r="D467" s="51"/>
      <c r="E467" s="51"/>
      <c r="F467" s="51"/>
      <c r="G467" s="51"/>
      <c r="H467" s="51"/>
      <c r="I467" s="51"/>
      <c r="J467" s="51"/>
      <c r="K467" s="51"/>
      <c r="L467" s="51"/>
      <c r="M467" s="51"/>
      <c r="N467" s="51"/>
    </row>
    <row r="468" spans="1:14" s="50" customFormat="1" x14ac:dyDescent="0.3">
      <c r="A468" s="51"/>
      <c r="B468" s="51"/>
      <c r="C468" s="51"/>
      <c r="D468" s="51"/>
      <c r="E468" s="51"/>
      <c r="F468" s="51"/>
      <c r="G468" s="51"/>
      <c r="H468" s="51"/>
      <c r="I468" s="51"/>
      <c r="J468" s="51"/>
      <c r="K468" s="51"/>
      <c r="L468" s="51"/>
      <c r="M468" s="51"/>
      <c r="N468" s="51"/>
    </row>
    <row r="469" spans="1:14" s="50" customFormat="1" x14ac:dyDescent="0.3">
      <c r="A469" s="51"/>
      <c r="B469" s="51"/>
      <c r="C469" s="51"/>
      <c r="D469" s="51"/>
      <c r="E469" s="51"/>
      <c r="F469" s="51"/>
      <c r="G469" s="51"/>
      <c r="H469" s="51"/>
      <c r="I469" s="51"/>
      <c r="J469" s="51"/>
      <c r="K469" s="51"/>
      <c r="L469" s="51"/>
      <c r="M469" s="51"/>
      <c r="N469" s="51"/>
    </row>
    <row r="470" spans="1:14" s="50" customFormat="1" x14ac:dyDescent="0.3">
      <c r="A470" s="51"/>
      <c r="B470" s="51"/>
      <c r="C470" s="51"/>
      <c r="D470" s="51"/>
      <c r="E470" s="51"/>
      <c r="F470" s="51"/>
      <c r="G470" s="51"/>
      <c r="H470" s="51"/>
      <c r="I470" s="51"/>
      <c r="J470" s="51"/>
      <c r="K470" s="51"/>
      <c r="L470" s="51"/>
      <c r="M470" s="51"/>
      <c r="N470" s="51"/>
    </row>
    <row r="471" spans="1:14" s="50" customFormat="1" x14ac:dyDescent="0.3">
      <c r="A471" s="51"/>
      <c r="B471" s="51"/>
      <c r="C471" s="51"/>
      <c r="D471" s="51"/>
      <c r="E471" s="51"/>
      <c r="F471" s="51"/>
      <c r="G471" s="51"/>
      <c r="H471" s="51"/>
      <c r="I471" s="51"/>
      <c r="J471" s="51"/>
      <c r="K471" s="51"/>
      <c r="L471" s="51"/>
      <c r="M471" s="51"/>
      <c r="N471" s="51"/>
    </row>
    <row r="472" spans="1:14" s="50" customFormat="1" x14ac:dyDescent="0.3">
      <c r="A472" s="51"/>
      <c r="B472" s="51"/>
      <c r="C472" s="51"/>
      <c r="D472" s="51"/>
      <c r="E472" s="51"/>
      <c r="F472" s="51"/>
      <c r="G472" s="51"/>
      <c r="H472" s="51"/>
      <c r="I472" s="51"/>
      <c r="J472" s="51"/>
      <c r="K472" s="51"/>
      <c r="L472" s="51"/>
      <c r="M472" s="51"/>
      <c r="N472" s="51"/>
    </row>
    <row r="473" spans="1:14" s="50" customFormat="1" x14ac:dyDescent="0.3">
      <c r="A473" s="51"/>
      <c r="B473" s="51"/>
      <c r="C473" s="51"/>
      <c r="D473" s="51"/>
      <c r="E473" s="51"/>
      <c r="F473" s="51"/>
      <c r="G473" s="51"/>
      <c r="H473" s="51"/>
      <c r="I473" s="51"/>
      <c r="J473" s="51"/>
      <c r="K473" s="51"/>
      <c r="L473" s="51"/>
      <c r="M473" s="51"/>
      <c r="N473" s="51"/>
    </row>
    <row r="474" spans="1:14" s="50" customFormat="1" x14ac:dyDescent="0.3">
      <c r="A474" s="51"/>
      <c r="B474" s="51"/>
      <c r="C474" s="51"/>
      <c r="D474" s="51"/>
      <c r="E474" s="51"/>
      <c r="F474" s="51"/>
      <c r="G474" s="51"/>
      <c r="H474" s="51"/>
      <c r="I474" s="51"/>
      <c r="J474" s="51"/>
      <c r="K474" s="51"/>
      <c r="L474" s="51"/>
      <c r="M474" s="51"/>
      <c r="N474" s="51"/>
    </row>
    <row r="475" spans="1:14" s="50" customFormat="1" x14ac:dyDescent="0.3">
      <c r="A475" s="51"/>
      <c r="B475" s="51"/>
      <c r="C475" s="51"/>
      <c r="D475" s="51"/>
      <c r="E475" s="51"/>
      <c r="F475" s="51"/>
      <c r="G475" s="51"/>
      <c r="H475" s="51"/>
      <c r="I475" s="51"/>
      <c r="J475" s="51"/>
      <c r="K475" s="51"/>
      <c r="L475" s="51"/>
      <c r="M475" s="51"/>
      <c r="N475" s="51"/>
    </row>
    <row r="476" spans="1:14" s="50" customFormat="1" x14ac:dyDescent="0.3">
      <c r="A476" s="51"/>
      <c r="B476" s="51"/>
      <c r="C476" s="51"/>
      <c r="D476" s="51"/>
      <c r="E476" s="51"/>
      <c r="F476" s="51"/>
      <c r="G476" s="51"/>
      <c r="H476" s="51"/>
      <c r="I476" s="51"/>
      <c r="J476" s="51"/>
      <c r="K476" s="51"/>
      <c r="L476" s="51"/>
      <c r="M476" s="51"/>
      <c r="N476" s="51"/>
    </row>
    <row r="477" spans="1:14" s="50" customFormat="1" x14ac:dyDescent="0.3">
      <c r="A477" s="51"/>
      <c r="B477" s="51"/>
      <c r="C477" s="51"/>
      <c r="D477" s="51"/>
      <c r="E477" s="51"/>
      <c r="F477" s="51"/>
      <c r="G477" s="51"/>
      <c r="H477" s="51"/>
      <c r="I477" s="51"/>
      <c r="J477" s="51"/>
      <c r="K477" s="51"/>
      <c r="L477" s="51"/>
      <c r="M477" s="51"/>
      <c r="N477" s="51"/>
    </row>
    <row r="478" spans="1:14" s="50" customFormat="1" x14ac:dyDescent="0.3">
      <c r="A478" s="51"/>
      <c r="B478" s="51"/>
      <c r="C478" s="51"/>
      <c r="D478" s="51"/>
      <c r="E478" s="51"/>
      <c r="F478" s="51"/>
      <c r="G478" s="51"/>
      <c r="H478" s="51"/>
      <c r="I478" s="51"/>
      <c r="J478" s="51"/>
      <c r="K478" s="51"/>
      <c r="L478" s="51"/>
      <c r="M478" s="51"/>
      <c r="N478" s="51"/>
    </row>
    <row r="479" spans="1:14" s="50" customFormat="1" x14ac:dyDescent="0.3">
      <c r="A479" s="51"/>
      <c r="B479" s="51"/>
      <c r="C479" s="51"/>
      <c r="D479" s="51"/>
      <c r="E479" s="51"/>
      <c r="F479" s="51"/>
      <c r="G479" s="51"/>
      <c r="H479" s="51"/>
      <c r="I479" s="51"/>
      <c r="J479" s="51"/>
      <c r="K479" s="51"/>
      <c r="L479" s="51"/>
      <c r="M479" s="51"/>
      <c r="N479" s="51"/>
    </row>
    <row r="480" spans="1:14" s="50" customFormat="1" x14ac:dyDescent="0.3">
      <c r="A480" s="51"/>
      <c r="B480" s="51"/>
      <c r="C480" s="51"/>
      <c r="D480" s="51"/>
      <c r="E480" s="51"/>
      <c r="F480" s="51"/>
      <c r="G480" s="51"/>
      <c r="H480" s="51"/>
      <c r="I480" s="51"/>
      <c r="J480" s="51"/>
      <c r="K480" s="51"/>
      <c r="L480" s="51"/>
      <c r="M480" s="51"/>
      <c r="N480" s="51"/>
    </row>
    <row r="481" spans="1:14" s="50" customFormat="1" x14ac:dyDescent="0.3">
      <c r="A481" s="51"/>
      <c r="B481" s="51"/>
      <c r="C481" s="51"/>
      <c r="D481" s="51"/>
      <c r="E481" s="51"/>
      <c r="F481" s="51"/>
      <c r="G481" s="51"/>
      <c r="H481" s="51"/>
      <c r="I481" s="51"/>
      <c r="J481" s="51"/>
      <c r="K481" s="51"/>
      <c r="L481" s="51"/>
      <c r="M481" s="51"/>
      <c r="N481" s="51"/>
    </row>
    <row r="482" spans="1:14" s="50" customFormat="1" x14ac:dyDescent="0.3">
      <c r="A482" s="51"/>
      <c r="B482" s="51"/>
      <c r="C482" s="51"/>
      <c r="D482" s="51"/>
      <c r="E482" s="51"/>
      <c r="F482" s="51"/>
      <c r="G482" s="51"/>
      <c r="H482" s="51"/>
      <c r="I482" s="51"/>
      <c r="J482" s="51"/>
      <c r="K482" s="51"/>
      <c r="L482" s="51"/>
      <c r="M482" s="51"/>
      <c r="N482" s="51"/>
    </row>
    <row r="483" spans="1:14" s="50" customFormat="1" x14ac:dyDescent="0.3">
      <c r="A483" s="51"/>
      <c r="B483" s="51"/>
      <c r="C483" s="51"/>
      <c r="D483" s="51"/>
      <c r="E483" s="51"/>
      <c r="F483" s="51"/>
      <c r="G483" s="51"/>
      <c r="H483" s="51"/>
      <c r="I483" s="51"/>
      <c r="J483" s="51"/>
      <c r="K483" s="51"/>
      <c r="L483" s="51"/>
      <c r="M483" s="51"/>
      <c r="N483" s="51"/>
    </row>
    <row r="484" spans="1:14" s="50" customFormat="1" x14ac:dyDescent="0.3">
      <c r="A484" s="51"/>
      <c r="B484" s="51"/>
      <c r="C484" s="51"/>
      <c r="D484" s="51"/>
      <c r="E484" s="51"/>
      <c r="F484" s="51"/>
      <c r="G484" s="51"/>
      <c r="H484" s="51"/>
      <c r="I484" s="51"/>
      <c r="J484" s="51"/>
      <c r="K484" s="51"/>
      <c r="L484" s="51"/>
      <c r="M484" s="51"/>
      <c r="N484" s="51"/>
    </row>
    <row r="485" spans="1:14" s="50" customFormat="1" x14ac:dyDescent="0.3">
      <c r="A485" s="51"/>
      <c r="B485" s="51"/>
      <c r="C485" s="51"/>
      <c r="D485" s="51"/>
      <c r="E485" s="51"/>
      <c r="F485" s="51"/>
      <c r="G485" s="51"/>
      <c r="H485" s="51"/>
      <c r="I485" s="51"/>
      <c r="J485" s="51"/>
      <c r="K485" s="51"/>
      <c r="L485" s="51"/>
      <c r="M485" s="51"/>
      <c r="N485" s="51"/>
    </row>
    <row r="486" spans="1:14" s="50" customFormat="1" x14ac:dyDescent="0.3">
      <c r="A486" s="51"/>
      <c r="B486" s="51"/>
      <c r="C486" s="51"/>
      <c r="D486" s="51"/>
      <c r="E486" s="51"/>
      <c r="F486" s="51"/>
      <c r="G486" s="51"/>
      <c r="H486" s="51"/>
      <c r="I486" s="51"/>
      <c r="J486" s="51"/>
      <c r="K486" s="51"/>
      <c r="L486" s="51"/>
      <c r="M486" s="51"/>
      <c r="N486" s="51"/>
    </row>
    <row r="487" spans="1:14" s="50" customFormat="1" x14ac:dyDescent="0.3">
      <c r="A487" s="51"/>
      <c r="B487" s="51"/>
      <c r="C487" s="51"/>
      <c r="D487" s="51"/>
      <c r="E487" s="51"/>
      <c r="F487" s="51"/>
      <c r="G487" s="51"/>
      <c r="H487" s="51"/>
      <c r="I487" s="51"/>
      <c r="J487" s="51"/>
      <c r="K487" s="51"/>
      <c r="L487" s="51"/>
      <c r="M487" s="51"/>
      <c r="N487" s="51"/>
    </row>
    <row r="488" spans="1:14" s="50" customFormat="1" x14ac:dyDescent="0.3">
      <c r="A488" s="51"/>
      <c r="B488" s="51"/>
      <c r="C488" s="51"/>
      <c r="D488" s="51"/>
      <c r="E488" s="51"/>
      <c r="F488" s="51"/>
      <c r="G488" s="51"/>
      <c r="H488" s="51"/>
      <c r="I488" s="51"/>
      <c r="J488" s="51"/>
      <c r="K488" s="51"/>
      <c r="L488" s="51"/>
      <c r="M488" s="51"/>
      <c r="N488" s="51"/>
    </row>
    <row r="489" spans="1:14" s="50" customFormat="1" x14ac:dyDescent="0.3">
      <c r="A489" s="51"/>
      <c r="B489" s="51"/>
      <c r="C489" s="51"/>
      <c r="D489" s="51"/>
      <c r="E489" s="51"/>
      <c r="F489" s="51"/>
      <c r="G489" s="51"/>
      <c r="H489" s="51"/>
      <c r="I489" s="51"/>
      <c r="J489" s="51"/>
      <c r="K489" s="51"/>
      <c r="L489" s="51"/>
      <c r="M489" s="51"/>
      <c r="N489" s="51"/>
    </row>
    <row r="490" spans="1:14" s="50" customFormat="1" x14ac:dyDescent="0.3">
      <c r="A490" s="51"/>
      <c r="B490" s="51"/>
      <c r="C490" s="51"/>
      <c r="D490" s="51"/>
      <c r="E490" s="51"/>
      <c r="F490" s="51"/>
      <c r="G490" s="51"/>
      <c r="H490" s="51"/>
      <c r="I490" s="51"/>
      <c r="J490" s="51"/>
      <c r="K490" s="51"/>
      <c r="L490" s="51"/>
      <c r="M490" s="51"/>
      <c r="N490" s="51"/>
    </row>
    <row r="491" spans="1:14" s="50" customFormat="1" x14ac:dyDescent="0.3">
      <c r="A491" s="51"/>
      <c r="B491" s="51"/>
      <c r="C491" s="51"/>
      <c r="D491" s="51"/>
      <c r="E491" s="51"/>
      <c r="F491" s="51"/>
      <c r="G491" s="51"/>
      <c r="H491" s="51"/>
      <c r="I491" s="51"/>
      <c r="J491" s="51"/>
      <c r="K491" s="51"/>
      <c r="L491" s="51"/>
      <c r="M491" s="51"/>
      <c r="N491" s="51"/>
    </row>
    <row r="492" spans="1:14" s="50" customFormat="1" x14ac:dyDescent="0.3">
      <c r="A492" s="51"/>
      <c r="B492" s="51"/>
      <c r="C492" s="51"/>
      <c r="D492" s="51"/>
      <c r="E492" s="51"/>
      <c r="F492" s="51"/>
      <c r="G492" s="51"/>
      <c r="H492" s="51"/>
      <c r="I492" s="51"/>
      <c r="J492" s="51"/>
      <c r="K492" s="51"/>
      <c r="L492" s="51"/>
      <c r="M492" s="51"/>
      <c r="N492" s="51"/>
    </row>
    <row r="493" spans="1:14" s="50" customFormat="1" x14ac:dyDescent="0.3">
      <c r="A493" s="51"/>
      <c r="B493" s="51"/>
      <c r="C493" s="51"/>
      <c r="D493" s="51"/>
      <c r="E493" s="51"/>
      <c r="F493" s="51"/>
      <c r="G493" s="51"/>
      <c r="H493" s="51"/>
      <c r="I493" s="51"/>
      <c r="J493" s="51"/>
      <c r="K493" s="51"/>
      <c r="L493" s="51"/>
      <c r="M493" s="51"/>
      <c r="N493" s="51"/>
    </row>
    <row r="494" spans="1:14" s="50" customFormat="1" x14ac:dyDescent="0.3">
      <c r="A494" s="51"/>
      <c r="B494" s="51"/>
      <c r="C494" s="51"/>
      <c r="D494" s="51"/>
      <c r="E494" s="51"/>
      <c r="F494" s="51"/>
      <c r="G494" s="51"/>
      <c r="H494" s="51"/>
      <c r="I494" s="51"/>
      <c r="J494" s="51"/>
      <c r="K494" s="51"/>
      <c r="L494" s="51"/>
      <c r="M494" s="51"/>
      <c r="N494" s="51"/>
    </row>
    <row r="495" spans="1:14" s="50" customFormat="1" x14ac:dyDescent="0.3">
      <c r="A495" s="51"/>
      <c r="B495" s="51"/>
      <c r="C495" s="51"/>
      <c r="D495" s="51"/>
      <c r="E495" s="51"/>
      <c r="F495" s="51"/>
      <c r="G495" s="51"/>
      <c r="H495" s="51"/>
      <c r="I495" s="51"/>
      <c r="J495" s="51"/>
      <c r="K495" s="51"/>
      <c r="L495" s="51"/>
      <c r="M495" s="51"/>
      <c r="N495" s="51"/>
    </row>
    <row r="496" spans="1:14" s="50" customFormat="1" x14ac:dyDescent="0.3">
      <c r="A496" s="51"/>
      <c r="B496" s="51"/>
      <c r="C496" s="51"/>
      <c r="D496" s="51"/>
      <c r="E496" s="51"/>
      <c r="F496" s="51"/>
      <c r="G496" s="51"/>
      <c r="H496" s="51"/>
      <c r="I496" s="51"/>
      <c r="J496" s="51"/>
      <c r="K496" s="51"/>
      <c r="L496" s="51"/>
      <c r="M496" s="51"/>
      <c r="N496" s="51"/>
    </row>
    <row r="497" spans="1:14" s="50" customFormat="1" x14ac:dyDescent="0.3">
      <c r="A497" s="51"/>
      <c r="B497" s="51"/>
      <c r="C497" s="51"/>
      <c r="D497" s="51"/>
      <c r="E497" s="51"/>
      <c r="F497" s="51"/>
      <c r="G497" s="51"/>
      <c r="H497" s="51"/>
      <c r="I497" s="51"/>
      <c r="J497" s="51"/>
      <c r="K497" s="51"/>
      <c r="L497" s="51"/>
      <c r="M497" s="51"/>
      <c r="N497" s="51"/>
    </row>
    <row r="498" spans="1:14" s="50" customFormat="1" x14ac:dyDescent="0.3">
      <c r="A498" s="51"/>
      <c r="B498" s="51"/>
      <c r="C498" s="51"/>
      <c r="D498" s="51"/>
      <c r="E498" s="51"/>
      <c r="F498" s="51"/>
      <c r="G498" s="51"/>
      <c r="H498" s="51"/>
      <c r="I498" s="51"/>
      <c r="J498" s="51"/>
      <c r="K498" s="51"/>
      <c r="L498" s="51"/>
      <c r="M498" s="51"/>
      <c r="N498" s="51"/>
    </row>
    <row r="499" spans="1:14" s="50" customFormat="1" x14ac:dyDescent="0.3">
      <c r="A499" s="51"/>
      <c r="B499" s="51"/>
      <c r="C499" s="51"/>
      <c r="D499" s="51"/>
      <c r="E499" s="51"/>
      <c r="F499" s="51"/>
      <c r="G499" s="51"/>
      <c r="H499" s="51"/>
      <c r="I499" s="51"/>
      <c r="J499" s="51"/>
      <c r="K499" s="51"/>
      <c r="L499" s="51"/>
      <c r="M499" s="51"/>
      <c r="N499" s="51"/>
    </row>
    <row r="500" spans="1:14" s="50" customFormat="1" x14ac:dyDescent="0.3">
      <c r="A500" s="51"/>
      <c r="B500" s="51"/>
      <c r="C500" s="51"/>
      <c r="D500" s="51"/>
      <c r="E500" s="51"/>
      <c r="F500" s="51"/>
      <c r="G500" s="51"/>
      <c r="H500" s="51"/>
      <c r="I500" s="51"/>
      <c r="J500" s="51"/>
      <c r="K500" s="51"/>
      <c r="L500" s="51"/>
      <c r="M500" s="51"/>
      <c r="N500" s="51"/>
    </row>
    <row r="501" spans="1:14" s="50" customFormat="1" x14ac:dyDescent="0.3">
      <c r="A501" s="51"/>
      <c r="B501" s="51"/>
      <c r="C501" s="51"/>
      <c r="D501" s="51"/>
      <c r="E501" s="51"/>
      <c r="F501" s="51"/>
      <c r="G501" s="51"/>
      <c r="H501" s="51"/>
      <c r="I501" s="51"/>
      <c r="J501" s="51"/>
      <c r="K501" s="51"/>
      <c r="L501" s="51"/>
      <c r="M501" s="51"/>
      <c r="N501" s="51"/>
    </row>
    <row r="502" spans="1:14" s="50" customFormat="1" x14ac:dyDescent="0.3">
      <c r="A502" s="51"/>
      <c r="B502" s="51"/>
      <c r="C502" s="51"/>
      <c r="D502" s="51"/>
      <c r="E502" s="51"/>
      <c r="F502" s="51"/>
      <c r="G502" s="51"/>
      <c r="H502" s="51"/>
      <c r="I502" s="51"/>
      <c r="J502" s="51"/>
      <c r="K502" s="51"/>
      <c r="L502" s="51"/>
      <c r="M502" s="51"/>
      <c r="N502" s="51"/>
    </row>
    <row r="503" spans="1:14" s="50" customFormat="1" x14ac:dyDescent="0.3">
      <c r="A503" s="51"/>
      <c r="B503" s="51"/>
      <c r="C503" s="51"/>
      <c r="D503" s="51"/>
      <c r="E503" s="51"/>
      <c r="F503" s="51"/>
      <c r="G503" s="51"/>
      <c r="H503" s="51"/>
      <c r="I503" s="51"/>
      <c r="J503" s="51"/>
      <c r="K503" s="51"/>
      <c r="L503" s="51"/>
      <c r="M503" s="51"/>
      <c r="N503" s="51"/>
    </row>
    <row r="504" spans="1:14" s="50" customFormat="1" x14ac:dyDescent="0.3">
      <c r="A504" s="51"/>
      <c r="B504" s="51"/>
      <c r="C504" s="51"/>
      <c r="D504" s="51"/>
      <c r="E504" s="51"/>
      <c r="F504" s="51"/>
      <c r="G504" s="51"/>
      <c r="H504" s="51"/>
      <c r="I504" s="51"/>
      <c r="J504" s="51"/>
      <c r="K504" s="51"/>
      <c r="L504" s="51"/>
      <c r="M504" s="51"/>
      <c r="N504" s="51"/>
    </row>
    <row r="505" spans="1:14" s="50" customFormat="1" x14ac:dyDescent="0.3">
      <c r="A505" s="51"/>
      <c r="B505" s="51"/>
      <c r="C505" s="51"/>
      <c r="D505" s="51"/>
      <c r="E505" s="51"/>
      <c r="F505" s="51"/>
      <c r="G505" s="51"/>
      <c r="H505" s="51"/>
      <c r="I505" s="51"/>
      <c r="J505" s="51"/>
      <c r="K505" s="51"/>
      <c r="L505" s="51"/>
      <c r="M505" s="51"/>
      <c r="N505" s="51"/>
    </row>
    <row r="506" spans="1:14" s="50" customFormat="1" x14ac:dyDescent="0.3">
      <c r="A506" s="51"/>
      <c r="B506" s="51"/>
      <c r="C506" s="51"/>
      <c r="D506" s="51"/>
      <c r="E506" s="51"/>
      <c r="F506" s="51"/>
      <c r="G506" s="51"/>
      <c r="H506" s="51"/>
      <c r="I506" s="51"/>
      <c r="J506" s="51"/>
      <c r="K506" s="51"/>
      <c r="L506" s="51"/>
      <c r="M506" s="51"/>
      <c r="N506" s="51"/>
    </row>
    <row r="507" spans="1:14" s="50" customFormat="1" x14ac:dyDescent="0.3">
      <c r="A507" s="51"/>
      <c r="B507" s="51"/>
      <c r="C507" s="51"/>
      <c r="D507" s="51"/>
      <c r="E507" s="51"/>
      <c r="F507" s="51"/>
      <c r="G507" s="51"/>
      <c r="H507" s="51"/>
      <c r="I507" s="51"/>
      <c r="J507" s="51"/>
      <c r="K507" s="51"/>
      <c r="L507" s="51"/>
      <c r="M507" s="51"/>
      <c r="N507" s="51"/>
    </row>
    <row r="508" spans="1:14" s="50" customFormat="1" x14ac:dyDescent="0.3">
      <c r="A508" s="51"/>
      <c r="B508" s="51"/>
      <c r="C508" s="51"/>
      <c r="D508" s="51"/>
      <c r="E508" s="51"/>
      <c r="F508" s="51"/>
      <c r="G508" s="51"/>
      <c r="H508" s="51"/>
      <c r="I508" s="51"/>
      <c r="J508" s="51"/>
      <c r="K508" s="51"/>
      <c r="L508" s="51"/>
      <c r="M508" s="51"/>
      <c r="N508" s="51"/>
    </row>
    <row r="509" spans="1:14" s="50" customFormat="1" x14ac:dyDescent="0.3">
      <c r="A509" s="51"/>
      <c r="B509" s="51"/>
      <c r="C509" s="51"/>
      <c r="D509" s="51"/>
      <c r="E509" s="51"/>
      <c r="F509" s="51"/>
      <c r="G509" s="51"/>
      <c r="H509" s="51"/>
      <c r="I509" s="51"/>
      <c r="J509" s="51"/>
      <c r="K509" s="51"/>
      <c r="L509" s="51"/>
      <c r="M509" s="51"/>
      <c r="N509" s="51"/>
    </row>
    <row r="510" spans="1:14" s="50" customFormat="1" x14ac:dyDescent="0.3">
      <c r="A510" s="51"/>
      <c r="B510" s="51"/>
      <c r="C510" s="51"/>
      <c r="D510" s="51"/>
      <c r="E510" s="51"/>
      <c r="F510" s="51"/>
      <c r="G510" s="51"/>
      <c r="H510" s="51"/>
      <c r="I510" s="51"/>
      <c r="J510" s="51"/>
      <c r="K510" s="51"/>
      <c r="L510" s="51"/>
      <c r="M510" s="51"/>
      <c r="N510" s="51"/>
    </row>
    <row r="511" spans="1:14" s="50" customFormat="1" x14ac:dyDescent="0.3">
      <c r="A511" s="51"/>
      <c r="B511" s="51"/>
      <c r="C511" s="51"/>
      <c r="D511" s="51"/>
      <c r="E511" s="51"/>
      <c r="F511" s="51"/>
      <c r="G511" s="51"/>
      <c r="H511" s="51"/>
      <c r="I511" s="51"/>
      <c r="J511" s="51"/>
      <c r="K511" s="51"/>
      <c r="L511" s="51"/>
      <c r="M511" s="51"/>
      <c r="N511" s="51"/>
    </row>
    <row r="512" spans="1:14" s="50" customFormat="1" x14ac:dyDescent="0.3">
      <c r="A512" s="51"/>
      <c r="B512" s="51"/>
      <c r="C512" s="51"/>
      <c r="D512" s="51"/>
      <c r="E512" s="51"/>
      <c r="F512" s="51"/>
      <c r="G512" s="51"/>
      <c r="H512" s="51"/>
      <c r="I512" s="51"/>
      <c r="J512" s="51"/>
      <c r="K512" s="51"/>
      <c r="L512" s="51"/>
      <c r="M512" s="51"/>
      <c r="N512" s="51"/>
    </row>
    <row r="513" spans="1:14" s="50" customFormat="1" x14ac:dyDescent="0.3">
      <c r="A513" s="51"/>
      <c r="B513" s="51"/>
      <c r="C513" s="51"/>
      <c r="D513" s="51"/>
      <c r="E513" s="51"/>
      <c r="F513" s="51"/>
      <c r="G513" s="51"/>
      <c r="H513" s="51"/>
      <c r="I513" s="51"/>
      <c r="J513" s="51"/>
      <c r="K513" s="51"/>
      <c r="L513" s="51"/>
      <c r="M513" s="51"/>
      <c r="N513" s="51"/>
    </row>
    <row r="514" spans="1:14" s="50" customFormat="1" x14ac:dyDescent="0.3">
      <c r="A514" s="51"/>
      <c r="B514" s="51"/>
      <c r="C514" s="51"/>
      <c r="D514" s="51"/>
      <c r="E514" s="51"/>
      <c r="F514" s="51"/>
      <c r="G514" s="51"/>
      <c r="H514" s="51"/>
      <c r="I514" s="51"/>
      <c r="J514" s="51"/>
      <c r="K514" s="51"/>
      <c r="L514" s="51"/>
      <c r="M514" s="51"/>
      <c r="N514" s="51"/>
    </row>
    <row r="515" spans="1:14" s="50" customFormat="1" x14ac:dyDescent="0.3">
      <c r="A515" s="51"/>
      <c r="B515" s="51"/>
      <c r="C515" s="51"/>
      <c r="D515" s="51"/>
      <c r="E515" s="51"/>
      <c r="F515" s="51"/>
      <c r="G515" s="51"/>
      <c r="H515" s="51"/>
      <c r="I515" s="51"/>
      <c r="J515" s="51"/>
      <c r="K515" s="51"/>
      <c r="L515" s="51"/>
      <c r="M515" s="51"/>
      <c r="N515" s="51"/>
    </row>
    <row r="516" spans="1:14" s="50" customFormat="1" x14ac:dyDescent="0.3">
      <c r="A516" s="51"/>
      <c r="B516" s="51"/>
      <c r="C516" s="51"/>
      <c r="D516" s="51"/>
      <c r="E516" s="51"/>
      <c r="F516" s="51"/>
      <c r="G516" s="51"/>
      <c r="H516" s="51"/>
      <c r="I516" s="51"/>
      <c r="J516" s="51"/>
      <c r="K516" s="51"/>
      <c r="L516" s="51"/>
      <c r="M516" s="51"/>
      <c r="N516" s="51"/>
    </row>
    <row r="517" spans="1:14" s="50" customFormat="1" x14ac:dyDescent="0.3">
      <c r="A517" s="51"/>
      <c r="B517" s="51"/>
      <c r="C517" s="51"/>
      <c r="D517" s="51"/>
      <c r="E517" s="51"/>
      <c r="F517" s="51"/>
      <c r="G517" s="51"/>
      <c r="H517" s="51"/>
      <c r="I517" s="51"/>
      <c r="J517" s="51"/>
      <c r="K517" s="51"/>
      <c r="L517" s="51"/>
      <c r="M517" s="51"/>
      <c r="N517" s="51"/>
    </row>
    <row r="518" spans="1:14" s="50" customFormat="1" x14ac:dyDescent="0.3">
      <c r="A518" s="51"/>
      <c r="B518" s="51"/>
      <c r="C518" s="51"/>
      <c r="D518" s="51"/>
      <c r="E518" s="51"/>
      <c r="F518" s="51"/>
      <c r="G518" s="51"/>
      <c r="H518" s="51"/>
      <c r="I518" s="51"/>
      <c r="J518" s="51"/>
      <c r="K518" s="51"/>
      <c r="L518" s="51"/>
      <c r="M518" s="51"/>
      <c r="N518" s="51"/>
    </row>
    <row r="519" spans="1:14" s="50" customFormat="1" x14ac:dyDescent="0.3">
      <c r="A519" s="51"/>
      <c r="B519" s="51"/>
      <c r="C519" s="51"/>
      <c r="D519" s="51"/>
      <c r="E519" s="51"/>
      <c r="F519" s="51"/>
      <c r="G519" s="51"/>
      <c r="H519" s="51"/>
      <c r="I519" s="51"/>
      <c r="J519" s="51"/>
      <c r="K519" s="51"/>
      <c r="L519" s="51"/>
      <c r="M519" s="51"/>
      <c r="N519" s="51"/>
    </row>
    <row r="520" spans="1:14" s="50" customFormat="1" x14ac:dyDescent="0.3">
      <c r="A520" s="51"/>
      <c r="B520" s="51"/>
      <c r="C520" s="51"/>
      <c r="D520" s="51"/>
      <c r="E520" s="51"/>
      <c r="F520" s="51"/>
      <c r="G520" s="51"/>
      <c r="H520" s="51"/>
      <c r="I520" s="51"/>
      <c r="J520" s="51"/>
      <c r="K520" s="51"/>
      <c r="L520" s="51"/>
      <c r="M520" s="51"/>
      <c r="N520" s="51"/>
    </row>
    <row r="521" spans="1:14" s="50" customFormat="1" x14ac:dyDescent="0.3">
      <c r="A521" s="51"/>
      <c r="B521" s="51"/>
      <c r="C521" s="51"/>
      <c r="D521" s="51"/>
      <c r="E521" s="51"/>
      <c r="F521" s="51"/>
      <c r="G521" s="51"/>
      <c r="H521" s="51"/>
      <c r="I521" s="51"/>
      <c r="J521" s="51"/>
      <c r="K521" s="51"/>
      <c r="L521" s="51"/>
      <c r="M521" s="51"/>
      <c r="N521" s="51"/>
    </row>
    <row r="522" spans="1:14" s="50" customFormat="1" x14ac:dyDescent="0.3">
      <c r="A522" s="51"/>
      <c r="B522" s="51"/>
      <c r="C522" s="51"/>
      <c r="D522" s="51"/>
      <c r="E522" s="51"/>
      <c r="F522" s="51"/>
      <c r="G522" s="51"/>
      <c r="H522" s="51"/>
      <c r="I522" s="51"/>
      <c r="J522" s="51"/>
      <c r="K522" s="51"/>
      <c r="L522" s="51"/>
      <c r="M522" s="51"/>
      <c r="N522" s="51"/>
    </row>
    <row r="523" spans="1:14" s="50" customFormat="1" x14ac:dyDescent="0.3">
      <c r="A523" s="51"/>
      <c r="B523" s="51"/>
      <c r="C523" s="51"/>
      <c r="D523" s="51"/>
      <c r="E523" s="51"/>
      <c r="F523" s="51"/>
      <c r="G523" s="51"/>
      <c r="H523" s="51"/>
      <c r="I523" s="51"/>
      <c r="J523" s="51"/>
      <c r="K523" s="51"/>
      <c r="L523" s="51"/>
      <c r="M523" s="51"/>
      <c r="N523" s="51"/>
    </row>
    <row r="524" spans="1:14" s="50" customFormat="1" x14ac:dyDescent="0.3">
      <c r="A524" s="51"/>
      <c r="B524" s="51"/>
      <c r="C524" s="51"/>
      <c r="D524" s="51"/>
      <c r="E524" s="51"/>
      <c r="F524" s="51"/>
      <c r="G524" s="51"/>
      <c r="H524" s="51"/>
      <c r="I524" s="51"/>
      <c r="J524" s="51"/>
      <c r="K524" s="51"/>
      <c r="L524" s="51"/>
      <c r="M524" s="51"/>
      <c r="N524" s="51"/>
    </row>
    <row r="525" spans="1:14" s="50" customFormat="1" x14ac:dyDescent="0.3">
      <c r="A525" s="51"/>
      <c r="B525" s="51"/>
      <c r="C525" s="51"/>
      <c r="D525" s="51"/>
      <c r="E525" s="51"/>
      <c r="F525" s="51"/>
      <c r="G525" s="51"/>
      <c r="H525" s="51"/>
      <c r="I525" s="51"/>
      <c r="J525" s="51"/>
      <c r="K525" s="51"/>
      <c r="L525" s="51"/>
      <c r="M525" s="51"/>
      <c r="N525" s="51"/>
    </row>
    <row r="526" spans="1:14" s="50" customFormat="1" x14ac:dyDescent="0.3">
      <c r="A526" s="51"/>
      <c r="B526" s="51"/>
      <c r="C526" s="51"/>
      <c r="D526" s="51"/>
      <c r="E526" s="51"/>
      <c r="F526" s="51"/>
      <c r="G526" s="51"/>
      <c r="H526" s="51"/>
      <c r="I526" s="51"/>
      <c r="J526" s="51"/>
      <c r="K526" s="51"/>
      <c r="L526" s="51"/>
      <c r="M526" s="51"/>
      <c r="N526" s="51"/>
    </row>
    <row r="527" spans="1:14" s="50" customFormat="1" x14ac:dyDescent="0.3">
      <c r="A527" s="51"/>
      <c r="B527" s="51"/>
      <c r="C527" s="51"/>
      <c r="D527" s="51"/>
      <c r="E527" s="51"/>
      <c r="F527" s="51"/>
      <c r="G527" s="51"/>
      <c r="H527" s="51"/>
      <c r="I527" s="51"/>
      <c r="J527" s="51"/>
      <c r="K527" s="51"/>
      <c r="L527" s="51"/>
      <c r="M527" s="51"/>
      <c r="N527" s="51"/>
    </row>
    <row r="528" spans="1:14" s="50" customFormat="1" x14ac:dyDescent="0.3">
      <c r="A528" s="51"/>
      <c r="B528" s="51"/>
      <c r="C528" s="51"/>
      <c r="D528" s="51"/>
      <c r="E528" s="51"/>
      <c r="F528" s="51"/>
      <c r="G528" s="51"/>
      <c r="H528" s="51"/>
      <c r="I528" s="51"/>
      <c r="J528" s="51"/>
      <c r="K528" s="51"/>
      <c r="L528" s="51"/>
      <c r="M528" s="51"/>
      <c r="N528" s="51"/>
    </row>
    <row r="529" spans="1:14" s="50" customFormat="1" x14ac:dyDescent="0.3">
      <c r="A529" s="51"/>
      <c r="B529" s="51"/>
      <c r="C529" s="51"/>
      <c r="D529" s="51"/>
      <c r="E529" s="51"/>
      <c r="F529" s="51"/>
      <c r="G529" s="51"/>
      <c r="H529" s="51"/>
      <c r="I529" s="51"/>
      <c r="J529" s="51"/>
      <c r="K529" s="51"/>
      <c r="L529" s="51"/>
      <c r="M529" s="51"/>
      <c r="N529" s="51"/>
    </row>
    <row r="530" spans="1:14" s="50" customFormat="1" x14ac:dyDescent="0.3">
      <c r="A530" s="51"/>
      <c r="B530" s="51"/>
      <c r="C530" s="51"/>
      <c r="D530" s="51"/>
      <c r="E530" s="51"/>
      <c r="F530" s="51"/>
      <c r="G530" s="51"/>
      <c r="H530" s="51"/>
      <c r="I530" s="51"/>
      <c r="J530" s="51"/>
      <c r="K530" s="51"/>
      <c r="L530" s="51"/>
      <c r="M530" s="51"/>
      <c r="N530" s="51"/>
    </row>
    <row r="531" spans="1:14" s="50" customFormat="1" x14ac:dyDescent="0.3">
      <c r="A531" s="51"/>
      <c r="B531" s="51"/>
      <c r="C531" s="51"/>
      <c r="D531" s="51"/>
      <c r="E531" s="51"/>
      <c r="F531" s="51"/>
      <c r="G531" s="51"/>
      <c r="H531" s="51"/>
      <c r="I531" s="51"/>
      <c r="J531" s="51"/>
      <c r="K531" s="51"/>
      <c r="L531" s="51"/>
      <c r="M531" s="51"/>
      <c r="N531" s="51"/>
    </row>
    <row r="532" spans="1:14" s="50" customFormat="1" x14ac:dyDescent="0.3">
      <c r="A532" s="51"/>
      <c r="B532" s="51"/>
      <c r="C532" s="51"/>
      <c r="D532" s="51"/>
      <c r="E532" s="51"/>
      <c r="F532" s="51"/>
      <c r="G532" s="51"/>
      <c r="H532" s="51"/>
      <c r="I532" s="51"/>
      <c r="J532" s="51"/>
      <c r="K532" s="51"/>
      <c r="L532" s="51"/>
      <c r="M532" s="51"/>
      <c r="N532" s="51"/>
    </row>
    <row r="533" spans="1:14" s="50" customFormat="1" x14ac:dyDescent="0.3">
      <c r="A533" s="51"/>
      <c r="B533" s="51"/>
      <c r="C533" s="51"/>
      <c r="D533" s="51"/>
      <c r="E533" s="51"/>
      <c r="F533" s="51"/>
      <c r="G533" s="51"/>
      <c r="H533" s="51"/>
      <c r="I533" s="51"/>
      <c r="J533" s="51"/>
      <c r="K533" s="51"/>
      <c r="L533" s="51"/>
      <c r="M533" s="51"/>
      <c r="N533" s="51"/>
    </row>
    <row r="534" spans="1:14" s="50" customFormat="1" x14ac:dyDescent="0.3">
      <c r="A534" s="51"/>
      <c r="B534" s="51"/>
      <c r="C534" s="51"/>
      <c r="D534" s="51"/>
      <c r="E534" s="51"/>
      <c r="F534" s="51"/>
      <c r="G534" s="51"/>
      <c r="H534" s="51"/>
      <c r="I534" s="51"/>
      <c r="J534" s="51"/>
      <c r="K534" s="51"/>
      <c r="L534" s="51"/>
      <c r="M534" s="51"/>
      <c r="N534" s="51"/>
    </row>
    <row r="535" spans="1:14" s="50" customFormat="1" x14ac:dyDescent="0.3">
      <c r="A535" s="51"/>
      <c r="B535" s="51"/>
      <c r="C535" s="51"/>
      <c r="D535" s="51"/>
      <c r="E535" s="51"/>
      <c r="F535" s="51"/>
      <c r="G535" s="51"/>
      <c r="H535" s="51"/>
      <c r="I535" s="51"/>
      <c r="J535" s="51"/>
      <c r="K535" s="51"/>
      <c r="L535" s="51"/>
      <c r="M535" s="51"/>
      <c r="N535" s="51"/>
    </row>
    <row r="536" spans="1:14" s="50" customFormat="1" x14ac:dyDescent="0.3">
      <c r="A536" s="51"/>
      <c r="B536" s="51"/>
      <c r="C536" s="51"/>
      <c r="D536" s="51"/>
      <c r="E536" s="51"/>
      <c r="F536" s="51"/>
      <c r="G536" s="51"/>
      <c r="H536" s="51"/>
      <c r="I536" s="51"/>
      <c r="J536" s="51"/>
      <c r="K536" s="51"/>
      <c r="L536" s="51"/>
      <c r="M536" s="51"/>
      <c r="N536" s="51"/>
    </row>
    <row r="537" spans="1:14" s="50" customFormat="1" x14ac:dyDescent="0.3">
      <c r="A537" s="51"/>
      <c r="B537" s="51"/>
      <c r="C537" s="51"/>
      <c r="D537" s="51"/>
      <c r="E537" s="51"/>
      <c r="F537" s="51"/>
      <c r="G537" s="51"/>
      <c r="H537" s="51"/>
      <c r="I537" s="51"/>
      <c r="J537" s="51"/>
      <c r="K537" s="51"/>
      <c r="L537" s="51"/>
      <c r="M537" s="51"/>
      <c r="N537" s="51"/>
    </row>
    <row r="538" spans="1:14" s="50" customFormat="1" x14ac:dyDescent="0.3">
      <c r="A538" s="51"/>
      <c r="B538" s="51"/>
      <c r="C538" s="51"/>
      <c r="D538" s="51"/>
      <c r="E538" s="51"/>
      <c r="F538" s="51"/>
      <c r="G538" s="51"/>
      <c r="H538" s="51"/>
      <c r="I538" s="51"/>
      <c r="J538" s="51"/>
      <c r="K538" s="51"/>
      <c r="L538" s="51"/>
      <c r="M538" s="51"/>
      <c r="N538" s="51"/>
    </row>
    <row r="539" spans="1:14" s="50" customFormat="1" x14ac:dyDescent="0.3">
      <c r="A539" s="51"/>
      <c r="B539" s="51"/>
      <c r="C539" s="51"/>
      <c r="D539" s="51"/>
      <c r="E539" s="51"/>
      <c r="F539" s="51"/>
      <c r="G539" s="51"/>
      <c r="H539" s="51"/>
      <c r="I539" s="51"/>
      <c r="J539" s="51"/>
      <c r="K539" s="51"/>
      <c r="L539" s="51"/>
      <c r="M539" s="51"/>
      <c r="N539" s="51"/>
    </row>
    <row r="540" spans="1:14" s="50" customFormat="1" x14ac:dyDescent="0.3">
      <c r="A540" s="51"/>
      <c r="B540" s="51"/>
      <c r="C540" s="51"/>
      <c r="D540" s="51"/>
      <c r="E540" s="51"/>
      <c r="F540" s="51"/>
      <c r="G540" s="51"/>
      <c r="H540" s="51"/>
      <c r="I540" s="51"/>
      <c r="J540" s="51"/>
      <c r="K540" s="51"/>
      <c r="L540" s="51"/>
      <c r="M540" s="51"/>
      <c r="N540" s="51"/>
    </row>
    <row r="541" spans="1:14" s="50" customFormat="1" x14ac:dyDescent="0.3">
      <c r="A541" s="51"/>
      <c r="B541" s="51"/>
      <c r="C541" s="51"/>
      <c r="D541" s="51"/>
      <c r="E541" s="51"/>
      <c r="F541" s="51"/>
      <c r="G541" s="51"/>
      <c r="H541" s="51"/>
      <c r="I541" s="51"/>
      <c r="J541" s="51"/>
      <c r="K541" s="51"/>
      <c r="L541" s="51"/>
      <c r="M541" s="51"/>
      <c r="N541" s="51"/>
    </row>
    <row r="542" spans="1:14" s="50" customFormat="1" x14ac:dyDescent="0.3">
      <c r="A542" s="51"/>
      <c r="B542" s="51"/>
      <c r="C542" s="51"/>
      <c r="D542" s="51"/>
      <c r="E542" s="51"/>
      <c r="F542" s="51"/>
      <c r="G542" s="51"/>
      <c r="H542" s="51"/>
      <c r="I542" s="51"/>
      <c r="J542" s="51"/>
      <c r="K542" s="51"/>
      <c r="L542" s="51"/>
      <c r="M542" s="51"/>
      <c r="N542" s="51"/>
    </row>
    <row r="543" spans="1:14" s="50" customFormat="1" x14ac:dyDescent="0.3">
      <c r="A543" s="51"/>
      <c r="B543" s="51"/>
      <c r="C543" s="51"/>
      <c r="D543" s="51"/>
      <c r="E543" s="51"/>
      <c r="F543" s="51"/>
      <c r="G543" s="51"/>
      <c r="H543" s="51"/>
      <c r="I543" s="51"/>
      <c r="J543" s="51"/>
      <c r="K543" s="51"/>
      <c r="L543" s="51"/>
      <c r="M543" s="51"/>
      <c r="N543" s="51"/>
    </row>
    <row r="544" spans="1:14" s="50" customFormat="1" x14ac:dyDescent="0.3">
      <c r="A544" s="51"/>
      <c r="B544" s="51"/>
      <c r="C544" s="51"/>
      <c r="D544" s="51"/>
      <c r="E544" s="51"/>
      <c r="F544" s="51"/>
      <c r="G544" s="51"/>
      <c r="H544" s="51"/>
      <c r="I544" s="51"/>
      <c r="J544" s="51"/>
      <c r="K544" s="51"/>
      <c r="L544" s="51"/>
      <c r="M544" s="51"/>
      <c r="N544" s="51"/>
    </row>
    <row r="545" spans="1:14" s="50" customFormat="1" x14ac:dyDescent="0.3">
      <c r="A545" s="51"/>
      <c r="B545" s="51"/>
      <c r="C545" s="51"/>
      <c r="D545" s="51"/>
      <c r="E545" s="51"/>
      <c r="F545" s="51"/>
      <c r="G545" s="51"/>
      <c r="H545" s="51"/>
      <c r="I545" s="51"/>
      <c r="J545" s="51"/>
      <c r="K545" s="51"/>
      <c r="L545" s="51"/>
      <c r="M545" s="51"/>
      <c r="N545" s="51"/>
    </row>
    <row r="546" spans="1:14" s="50" customFormat="1" x14ac:dyDescent="0.3">
      <c r="A546" s="51"/>
      <c r="B546" s="51"/>
      <c r="C546" s="51"/>
      <c r="D546" s="51"/>
      <c r="E546" s="51"/>
      <c r="F546" s="51"/>
      <c r="G546" s="51"/>
      <c r="H546" s="51"/>
      <c r="I546" s="51"/>
      <c r="J546" s="51"/>
      <c r="K546" s="51"/>
      <c r="L546" s="51"/>
      <c r="M546" s="51"/>
      <c r="N546" s="51"/>
    </row>
    <row r="547" spans="1:14" s="50" customFormat="1" x14ac:dyDescent="0.3">
      <c r="A547" s="51"/>
      <c r="B547" s="51"/>
      <c r="C547" s="51"/>
      <c r="D547" s="51"/>
      <c r="E547" s="51"/>
      <c r="F547" s="51"/>
      <c r="G547" s="51"/>
      <c r="H547" s="51"/>
      <c r="I547" s="51"/>
      <c r="J547" s="51"/>
      <c r="K547" s="51"/>
      <c r="L547" s="51"/>
      <c r="M547" s="51"/>
      <c r="N547" s="51"/>
    </row>
    <row r="548" spans="1:14" s="50" customFormat="1" x14ac:dyDescent="0.3">
      <c r="A548" s="51"/>
      <c r="B548" s="51"/>
      <c r="C548" s="51"/>
      <c r="D548" s="51"/>
      <c r="E548" s="51"/>
      <c r="F548" s="51"/>
      <c r="G548" s="51"/>
      <c r="H548" s="51"/>
      <c r="I548" s="51"/>
      <c r="J548" s="51"/>
      <c r="K548" s="51"/>
      <c r="L548" s="51"/>
      <c r="M548" s="51"/>
      <c r="N548" s="51"/>
    </row>
    <row r="549" spans="1:14" s="50" customFormat="1" x14ac:dyDescent="0.3">
      <c r="A549" s="51"/>
      <c r="B549" s="51"/>
      <c r="C549" s="51"/>
      <c r="D549" s="51"/>
      <c r="E549" s="51"/>
      <c r="F549" s="51"/>
      <c r="G549" s="51"/>
      <c r="H549" s="51"/>
      <c r="I549" s="51"/>
      <c r="J549" s="51"/>
      <c r="K549" s="51"/>
      <c r="L549" s="51"/>
      <c r="M549" s="51"/>
      <c r="N549" s="51"/>
    </row>
    <row r="550" spans="1:14" s="50" customFormat="1" x14ac:dyDescent="0.3">
      <c r="A550" s="51"/>
      <c r="B550" s="51"/>
      <c r="C550" s="51"/>
      <c r="D550" s="51"/>
      <c r="E550" s="51"/>
      <c r="F550" s="51"/>
      <c r="G550" s="51"/>
      <c r="H550" s="51"/>
      <c r="I550" s="51"/>
      <c r="J550" s="51"/>
      <c r="K550" s="51"/>
      <c r="L550" s="51"/>
      <c r="M550" s="51"/>
      <c r="N550" s="51"/>
    </row>
    <row r="551" spans="1:14" s="50" customFormat="1" x14ac:dyDescent="0.3">
      <c r="A551" s="51"/>
      <c r="B551" s="51"/>
      <c r="C551" s="51"/>
      <c r="D551" s="51"/>
      <c r="E551" s="51"/>
      <c r="F551" s="51"/>
      <c r="G551" s="51"/>
      <c r="H551" s="51"/>
      <c r="I551" s="51"/>
      <c r="J551" s="51"/>
      <c r="K551" s="51"/>
      <c r="L551" s="51"/>
      <c r="M551" s="51"/>
      <c r="N551" s="51"/>
    </row>
    <row r="552" spans="1:14" s="50" customFormat="1" x14ac:dyDescent="0.3">
      <c r="A552" s="51"/>
      <c r="B552" s="51"/>
      <c r="C552" s="51"/>
      <c r="D552" s="51"/>
      <c r="E552" s="51"/>
      <c r="F552" s="51"/>
      <c r="G552" s="51"/>
      <c r="H552" s="51"/>
      <c r="I552" s="51"/>
      <c r="J552" s="51"/>
      <c r="K552" s="51"/>
      <c r="L552" s="51"/>
      <c r="M552" s="51"/>
      <c r="N552" s="51"/>
    </row>
    <row r="553" spans="1:14" s="50" customFormat="1" x14ac:dyDescent="0.3">
      <c r="A553" s="51"/>
      <c r="B553" s="51"/>
      <c r="C553" s="51"/>
      <c r="D553" s="51"/>
      <c r="E553" s="51"/>
      <c r="F553" s="51"/>
      <c r="G553" s="51"/>
      <c r="H553" s="51"/>
      <c r="I553" s="51"/>
      <c r="J553" s="51"/>
      <c r="K553" s="51"/>
      <c r="L553" s="51"/>
      <c r="M553" s="51"/>
      <c r="N553" s="51"/>
    </row>
    <row r="554" spans="1:14" s="50" customFormat="1" x14ac:dyDescent="0.3">
      <c r="A554" s="51"/>
      <c r="B554" s="51"/>
      <c r="C554" s="51"/>
      <c r="D554" s="51"/>
      <c r="E554" s="51"/>
      <c r="F554" s="51"/>
      <c r="G554" s="51"/>
      <c r="H554" s="51"/>
      <c r="I554" s="51"/>
      <c r="J554" s="51"/>
      <c r="K554" s="51"/>
      <c r="L554" s="51"/>
      <c r="M554" s="51"/>
      <c r="N554" s="51"/>
    </row>
    <row r="555" spans="1:14" s="50" customFormat="1" x14ac:dyDescent="0.3">
      <c r="A555" s="51"/>
      <c r="B555" s="51"/>
      <c r="C555" s="51"/>
      <c r="D555" s="51"/>
      <c r="E555" s="51"/>
      <c r="F555" s="51"/>
      <c r="G555" s="51"/>
      <c r="H555" s="51"/>
      <c r="I555" s="51"/>
      <c r="J555" s="51"/>
      <c r="K555" s="51"/>
      <c r="L555" s="51"/>
      <c r="M555" s="51"/>
      <c r="N555" s="51"/>
    </row>
    <row r="556" spans="1:14" s="50" customFormat="1" x14ac:dyDescent="0.3">
      <c r="A556" s="51"/>
      <c r="B556" s="51"/>
      <c r="C556" s="51"/>
      <c r="D556" s="51"/>
      <c r="E556" s="51"/>
      <c r="F556" s="51"/>
      <c r="G556" s="51"/>
      <c r="H556" s="51"/>
      <c r="I556" s="51"/>
      <c r="J556" s="51"/>
      <c r="K556" s="51"/>
      <c r="L556" s="51"/>
      <c r="M556" s="51"/>
      <c r="N556" s="51"/>
    </row>
    <row r="557" spans="1:14" s="50" customFormat="1" x14ac:dyDescent="0.3">
      <c r="A557" s="51"/>
      <c r="B557" s="51"/>
      <c r="C557" s="51"/>
      <c r="D557" s="51"/>
      <c r="E557" s="51"/>
      <c r="F557" s="51"/>
      <c r="G557" s="51"/>
      <c r="H557" s="51"/>
      <c r="I557" s="51"/>
      <c r="J557" s="51"/>
      <c r="K557" s="51"/>
      <c r="L557" s="51"/>
      <c r="M557" s="51"/>
      <c r="N557" s="51"/>
    </row>
    <row r="558" spans="1:14" s="50" customFormat="1" x14ac:dyDescent="0.3">
      <c r="A558" s="51"/>
      <c r="B558" s="51"/>
      <c r="C558" s="51"/>
      <c r="D558" s="51"/>
      <c r="E558" s="51"/>
      <c r="F558" s="51"/>
      <c r="G558" s="51"/>
      <c r="H558" s="51"/>
      <c r="I558" s="51"/>
      <c r="J558" s="51"/>
      <c r="K558" s="51"/>
      <c r="L558" s="51"/>
      <c r="M558" s="51"/>
      <c r="N558" s="51"/>
    </row>
    <row r="559" spans="1:14" s="50" customFormat="1" x14ac:dyDescent="0.3">
      <c r="A559" s="51"/>
      <c r="B559" s="51"/>
      <c r="C559" s="51"/>
      <c r="D559" s="51"/>
      <c r="E559" s="51"/>
      <c r="F559" s="51"/>
      <c r="G559" s="51"/>
      <c r="H559" s="51"/>
      <c r="I559" s="51"/>
      <c r="J559" s="51"/>
      <c r="K559" s="51"/>
      <c r="L559" s="51"/>
      <c r="M559" s="51"/>
      <c r="N559" s="51"/>
    </row>
    <row r="560" spans="1:14" s="50" customFormat="1" x14ac:dyDescent="0.3">
      <c r="A560" s="51"/>
      <c r="B560" s="51"/>
      <c r="C560" s="51"/>
      <c r="D560" s="51"/>
      <c r="E560" s="51"/>
      <c r="F560" s="51"/>
      <c r="G560" s="51"/>
      <c r="H560" s="51"/>
      <c r="I560" s="51"/>
      <c r="J560" s="51"/>
      <c r="K560" s="51"/>
      <c r="L560" s="51"/>
      <c r="M560" s="51"/>
      <c r="N560" s="51"/>
    </row>
    <row r="561" spans="1:14" s="50" customFormat="1" x14ac:dyDescent="0.3">
      <c r="A561" s="51"/>
      <c r="B561" s="51"/>
      <c r="C561" s="51"/>
      <c r="D561" s="51"/>
      <c r="E561" s="51"/>
      <c r="F561" s="51"/>
      <c r="G561" s="51"/>
      <c r="H561" s="51"/>
      <c r="I561" s="51"/>
      <c r="J561" s="51"/>
      <c r="K561" s="51"/>
      <c r="L561" s="51"/>
      <c r="M561" s="51"/>
      <c r="N561" s="51"/>
    </row>
    <row r="562" spans="1:14" s="50" customFormat="1" x14ac:dyDescent="0.3">
      <c r="A562" s="51"/>
      <c r="B562" s="51"/>
      <c r="C562" s="51"/>
      <c r="D562" s="51"/>
      <c r="E562" s="51"/>
      <c r="F562" s="51"/>
      <c r="G562" s="51"/>
      <c r="H562" s="51"/>
      <c r="I562" s="51"/>
      <c r="J562" s="51"/>
      <c r="K562" s="51"/>
      <c r="L562" s="51"/>
      <c r="M562" s="51"/>
      <c r="N562" s="51"/>
    </row>
    <row r="563" spans="1:14" s="50" customFormat="1" x14ac:dyDescent="0.3">
      <c r="A563" s="51"/>
      <c r="B563" s="51"/>
      <c r="C563" s="51"/>
      <c r="D563" s="51"/>
      <c r="E563" s="51"/>
      <c r="F563" s="51"/>
      <c r="G563" s="51"/>
      <c r="H563" s="51"/>
      <c r="I563" s="51"/>
      <c r="J563" s="51"/>
      <c r="K563" s="51"/>
      <c r="L563" s="51"/>
      <c r="M563" s="51"/>
      <c r="N563" s="51"/>
    </row>
    <row r="564" spans="1:14" s="50" customFormat="1" x14ac:dyDescent="0.3">
      <c r="A564" s="51"/>
      <c r="B564" s="51"/>
      <c r="C564" s="51"/>
      <c r="D564" s="51"/>
      <c r="E564" s="51"/>
      <c r="F564" s="51"/>
      <c r="G564" s="51"/>
      <c r="H564" s="51"/>
      <c r="I564" s="51"/>
      <c r="J564" s="51"/>
      <c r="K564" s="51"/>
      <c r="L564" s="51"/>
      <c r="M564" s="51"/>
      <c r="N564" s="51"/>
    </row>
    <row r="565" spans="1:14" s="50" customFormat="1" x14ac:dyDescent="0.3">
      <c r="A565" s="51"/>
      <c r="B565" s="51"/>
      <c r="C565" s="51"/>
      <c r="D565" s="51"/>
      <c r="E565" s="51"/>
      <c r="F565" s="51"/>
      <c r="G565" s="51"/>
      <c r="H565" s="51"/>
      <c r="I565" s="51"/>
      <c r="J565" s="51"/>
      <c r="K565" s="51"/>
      <c r="L565" s="51"/>
      <c r="M565" s="51"/>
      <c r="N565" s="51"/>
    </row>
    <row r="566" spans="1:14" s="50" customFormat="1" x14ac:dyDescent="0.3">
      <c r="A566" s="51"/>
      <c r="B566" s="51"/>
      <c r="C566" s="51"/>
      <c r="D566" s="51"/>
      <c r="E566" s="51"/>
      <c r="F566" s="51"/>
      <c r="G566" s="51"/>
      <c r="H566" s="51"/>
      <c r="I566" s="51"/>
      <c r="J566" s="51"/>
      <c r="K566" s="51"/>
      <c r="L566" s="51"/>
      <c r="M566" s="51"/>
      <c r="N566" s="51"/>
    </row>
    <row r="567" spans="1:14" s="50" customFormat="1" x14ac:dyDescent="0.3">
      <c r="A567" s="51"/>
      <c r="B567" s="51"/>
      <c r="C567" s="51"/>
      <c r="D567" s="51"/>
      <c r="E567" s="51"/>
      <c r="F567" s="51"/>
      <c r="G567" s="51"/>
      <c r="H567" s="51"/>
      <c r="I567" s="51"/>
      <c r="J567" s="51"/>
      <c r="K567" s="51"/>
      <c r="L567" s="51"/>
      <c r="M567" s="51"/>
      <c r="N567" s="51"/>
    </row>
    <row r="568" spans="1:14" s="50" customFormat="1" x14ac:dyDescent="0.3">
      <c r="A568" s="51"/>
      <c r="B568" s="51"/>
      <c r="C568" s="51"/>
      <c r="D568" s="51"/>
      <c r="E568" s="51"/>
      <c r="F568" s="51"/>
      <c r="G568" s="51"/>
      <c r="H568" s="51"/>
      <c r="I568" s="51"/>
      <c r="J568" s="51"/>
      <c r="K568" s="51"/>
      <c r="L568" s="51"/>
      <c r="M568" s="51"/>
      <c r="N568" s="51"/>
    </row>
    <row r="569" spans="1:14" s="50" customFormat="1" x14ac:dyDescent="0.3">
      <c r="A569" s="51"/>
      <c r="B569" s="51"/>
      <c r="C569" s="51"/>
      <c r="D569" s="51"/>
      <c r="E569" s="51"/>
      <c r="F569" s="51"/>
      <c r="G569" s="51"/>
      <c r="H569" s="51"/>
      <c r="I569" s="51"/>
      <c r="J569" s="51"/>
      <c r="K569" s="51"/>
      <c r="L569" s="51"/>
      <c r="M569" s="51"/>
      <c r="N569" s="51"/>
    </row>
    <row r="570" spans="1:14" s="50" customFormat="1" x14ac:dyDescent="0.3">
      <c r="A570" s="51"/>
      <c r="B570" s="51"/>
      <c r="C570" s="51"/>
      <c r="D570" s="51"/>
      <c r="E570" s="51"/>
      <c r="F570" s="51"/>
      <c r="G570" s="51"/>
      <c r="H570" s="51"/>
      <c r="I570" s="51"/>
      <c r="J570" s="51"/>
      <c r="K570" s="51"/>
      <c r="L570" s="51"/>
      <c r="M570" s="51"/>
      <c r="N570" s="51"/>
    </row>
    <row r="571" spans="1:14" s="50" customFormat="1" x14ac:dyDescent="0.3">
      <c r="A571" s="51"/>
      <c r="B571" s="51"/>
      <c r="C571" s="51"/>
      <c r="D571" s="51"/>
      <c r="E571" s="51"/>
      <c r="F571" s="51"/>
      <c r="G571" s="51"/>
      <c r="H571" s="51"/>
      <c r="I571" s="51"/>
      <c r="J571" s="51"/>
      <c r="K571" s="51"/>
      <c r="L571" s="51"/>
      <c r="M571" s="51"/>
      <c r="N571" s="51"/>
    </row>
    <row r="572" spans="1:14" s="50" customFormat="1" x14ac:dyDescent="0.3">
      <c r="A572" s="51"/>
      <c r="B572" s="51"/>
      <c r="C572" s="51"/>
      <c r="D572" s="51"/>
      <c r="E572" s="51"/>
      <c r="F572" s="51"/>
      <c r="G572" s="51"/>
      <c r="H572" s="51"/>
      <c r="I572" s="51"/>
      <c r="J572" s="51"/>
      <c r="K572" s="51"/>
      <c r="L572" s="51"/>
      <c r="M572" s="51"/>
      <c r="N572" s="51"/>
    </row>
    <row r="573" spans="1:14" s="50" customFormat="1" x14ac:dyDescent="0.3">
      <c r="A573" s="51"/>
      <c r="B573" s="51"/>
      <c r="C573" s="51"/>
      <c r="D573" s="51"/>
      <c r="E573" s="51"/>
      <c r="F573" s="51"/>
      <c r="G573" s="51"/>
      <c r="H573" s="51"/>
      <c r="I573" s="51"/>
      <c r="J573" s="51"/>
      <c r="K573" s="51"/>
      <c r="L573" s="51"/>
      <c r="M573" s="51"/>
      <c r="N573" s="51"/>
    </row>
    <row r="574" spans="1:14" s="50" customFormat="1" x14ac:dyDescent="0.3">
      <c r="A574" s="51"/>
      <c r="B574" s="51"/>
      <c r="C574" s="51"/>
      <c r="D574" s="51"/>
      <c r="E574" s="51"/>
      <c r="F574" s="51"/>
      <c r="G574" s="51"/>
      <c r="H574" s="51"/>
      <c r="I574" s="51"/>
      <c r="J574" s="51"/>
      <c r="K574" s="51"/>
      <c r="L574" s="51"/>
      <c r="M574" s="51"/>
      <c r="N574" s="51"/>
    </row>
    <row r="575" spans="1:14" s="50" customFormat="1" x14ac:dyDescent="0.3">
      <c r="A575" s="51"/>
      <c r="B575" s="51"/>
      <c r="C575" s="51"/>
      <c r="D575" s="51"/>
      <c r="E575" s="51"/>
      <c r="F575" s="51"/>
      <c r="G575" s="51"/>
      <c r="H575" s="51"/>
      <c r="I575" s="51"/>
      <c r="J575" s="51"/>
      <c r="K575" s="51"/>
      <c r="L575" s="51"/>
      <c r="M575" s="51"/>
      <c r="N575" s="51"/>
    </row>
    <row r="576" spans="1:14" s="50" customFormat="1" x14ac:dyDescent="0.3">
      <c r="A576" s="51"/>
      <c r="B576" s="51"/>
      <c r="C576" s="51"/>
      <c r="D576" s="51"/>
      <c r="E576" s="51"/>
      <c r="F576" s="51"/>
      <c r="G576" s="51"/>
      <c r="H576" s="51"/>
      <c r="I576" s="51"/>
      <c r="J576" s="51"/>
      <c r="K576" s="51"/>
      <c r="L576" s="51"/>
      <c r="M576" s="51"/>
      <c r="N576" s="51"/>
    </row>
    <row r="577" spans="1:14" s="50" customFormat="1" x14ac:dyDescent="0.3">
      <c r="A577" s="51"/>
      <c r="B577" s="51"/>
      <c r="C577" s="51"/>
      <c r="D577" s="51"/>
      <c r="E577" s="51"/>
      <c r="F577" s="51"/>
      <c r="G577" s="51"/>
      <c r="H577" s="51"/>
      <c r="I577" s="51"/>
      <c r="J577" s="51"/>
      <c r="K577" s="51"/>
      <c r="L577" s="51"/>
      <c r="M577" s="51"/>
      <c r="N577" s="51"/>
    </row>
    <row r="578" spans="1:14" s="50" customFormat="1" x14ac:dyDescent="0.3">
      <c r="A578" s="51"/>
      <c r="B578" s="51"/>
      <c r="C578" s="51"/>
      <c r="D578" s="51"/>
      <c r="E578" s="51"/>
      <c r="F578" s="51"/>
      <c r="G578" s="51"/>
      <c r="H578" s="51"/>
      <c r="I578" s="51"/>
      <c r="J578" s="51"/>
      <c r="K578" s="51"/>
      <c r="L578" s="51"/>
      <c r="M578" s="51"/>
      <c r="N578" s="51"/>
    </row>
    <row r="579" spans="1:14" s="50" customFormat="1" x14ac:dyDescent="0.3">
      <c r="A579" s="51"/>
      <c r="B579" s="51"/>
      <c r="C579" s="51"/>
      <c r="D579" s="51"/>
      <c r="E579" s="51"/>
      <c r="F579" s="51"/>
      <c r="G579" s="51"/>
      <c r="H579" s="51"/>
      <c r="I579" s="51"/>
      <c r="J579" s="51"/>
      <c r="K579" s="51"/>
      <c r="L579" s="51"/>
      <c r="M579" s="51"/>
      <c r="N579" s="51"/>
    </row>
    <row r="580" spans="1:14" s="50" customFormat="1" x14ac:dyDescent="0.3">
      <c r="A580" s="51"/>
      <c r="B580" s="51"/>
      <c r="C580" s="51"/>
      <c r="D580" s="51"/>
      <c r="E580" s="51"/>
      <c r="F580" s="51"/>
      <c r="G580" s="51"/>
      <c r="H580" s="51"/>
      <c r="I580" s="51"/>
      <c r="J580" s="51"/>
      <c r="K580" s="51"/>
      <c r="L580" s="51"/>
      <c r="M580" s="51"/>
      <c r="N580" s="51"/>
    </row>
    <row r="581" spans="1:14" s="50" customFormat="1" x14ac:dyDescent="0.3">
      <c r="A581" s="51"/>
      <c r="B581" s="51"/>
      <c r="C581" s="51"/>
      <c r="D581" s="51"/>
      <c r="E581" s="51"/>
      <c r="F581" s="51"/>
      <c r="G581" s="51"/>
      <c r="H581" s="51"/>
      <c r="I581" s="51"/>
      <c r="J581" s="51"/>
      <c r="K581" s="51"/>
      <c r="L581" s="51"/>
      <c r="M581" s="51"/>
      <c r="N581" s="51"/>
    </row>
    <row r="582" spans="1:14" s="50" customFormat="1" x14ac:dyDescent="0.3">
      <c r="A582" s="51"/>
      <c r="B582" s="51"/>
      <c r="C582" s="51"/>
      <c r="D582" s="51"/>
      <c r="E582" s="51"/>
      <c r="F582" s="51"/>
      <c r="G582" s="51"/>
      <c r="H582" s="51"/>
      <c r="I582" s="51"/>
      <c r="J582" s="51"/>
      <c r="K582" s="51"/>
      <c r="L582" s="51"/>
      <c r="M582" s="51"/>
      <c r="N582" s="51"/>
    </row>
    <row r="583" spans="1:14" s="50" customFormat="1" x14ac:dyDescent="0.3">
      <c r="A583" s="51"/>
      <c r="B583" s="51"/>
      <c r="C583" s="51"/>
      <c r="D583" s="51"/>
      <c r="E583" s="51"/>
      <c r="F583" s="51"/>
      <c r="G583" s="51"/>
      <c r="H583" s="51"/>
      <c r="I583" s="51"/>
      <c r="J583" s="51"/>
      <c r="K583" s="51"/>
      <c r="L583" s="51"/>
      <c r="M583" s="51"/>
      <c r="N583" s="51"/>
    </row>
    <row r="584" spans="1:14" s="50" customFormat="1" x14ac:dyDescent="0.3">
      <c r="A584" s="51"/>
      <c r="B584" s="51"/>
      <c r="C584" s="51"/>
      <c r="D584" s="51"/>
      <c r="E584" s="51"/>
      <c r="F584" s="51"/>
      <c r="G584" s="51"/>
      <c r="H584" s="51"/>
      <c r="I584" s="51"/>
      <c r="J584" s="51"/>
      <c r="K584" s="51"/>
      <c r="L584" s="51"/>
      <c r="M584" s="51"/>
      <c r="N584" s="51"/>
    </row>
    <row r="585" spans="1:14" s="50" customFormat="1" x14ac:dyDescent="0.3">
      <c r="A585" s="51"/>
      <c r="B585" s="51"/>
      <c r="C585" s="51"/>
      <c r="D585" s="51"/>
      <c r="E585" s="51"/>
      <c r="F585" s="51"/>
      <c r="G585" s="51"/>
      <c r="H585" s="51"/>
      <c r="I585" s="51"/>
      <c r="J585" s="51"/>
      <c r="K585" s="51"/>
      <c r="L585" s="51"/>
      <c r="M585" s="51"/>
      <c r="N585" s="51"/>
    </row>
    <row r="586" spans="1:14" s="50" customFormat="1" x14ac:dyDescent="0.3">
      <c r="A586" s="51"/>
      <c r="B586" s="51"/>
      <c r="C586" s="51"/>
      <c r="D586" s="51"/>
      <c r="E586" s="51"/>
      <c r="F586" s="51"/>
      <c r="G586" s="51"/>
      <c r="H586" s="51"/>
      <c r="I586" s="51"/>
      <c r="J586" s="51"/>
      <c r="K586" s="51"/>
      <c r="L586" s="51"/>
      <c r="M586" s="51"/>
      <c r="N586" s="51"/>
    </row>
    <row r="587" spans="1:14" s="50" customFormat="1" x14ac:dyDescent="0.3">
      <c r="A587" s="51"/>
      <c r="B587" s="51"/>
      <c r="C587" s="51"/>
      <c r="D587" s="51"/>
      <c r="E587" s="51"/>
      <c r="F587" s="51"/>
      <c r="G587" s="51"/>
      <c r="H587" s="51"/>
      <c r="I587" s="51"/>
      <c r="J587" s="51"/>
      <c r="K587" s="51"/>
      <c r="L587" s="51"/>
      <c r="M587" s="51"/>
      <c r="N587" s="51"/>
    </row>
    <row r="588" spans="1:14" s="50" customFormat="1" x14ac:dyDescent="0.3">
      <c r="A588" s="51"/>
      <c r="B588" s="51"/>
      <c r="C588" s="51"/>
      <c r="D588" s="51"/>
      <c r="E588" s="51"/>
      <c r="F588" s="51"/>
      <c r="G588" s="51"/>
      <c r="H588" s="51"/>
      <c r="I588" s="51"/>
      <c r="J588" s="51"/>
      <c r="K588" s="51"/>
      <c r="L588" s="51"/>
      <c r="M588" s="51"/>
      <c r="N588" s="51"/>
    </row>
    <row r="589" spans="1:14" s="50" customFormat="1" x14ac:dyDescent="0.3">
      <c r="A589" s="51"/>
      <c r="B589" s="51"/>
      <c r="C589" s="51"/>
      <c r="D589" s="51"/>
      <c r="E589" s="51"/>
      <c r="F589" s="51"/>
      <c r="G589" s="51"/>
      <c r="H589" s="51"/>
      <c r="I589" s="51"/>
      <c r="J589" s="51"/>
      <c r="K589" s="51"/>
      <c r="L589" s="51"/>
      <c r="M589" s="51"/>
      <c r="N589" s="51"/>
    </row>
    <row r="590" spans="1:14" s="50" customFormat="1" x14ac:dyDescent="0.3">
      <c r="A590" s="51"/>
      <c r="B590" s="51"/>
      <c r="C590" s="51"/>
      <c r="D590" s="51"/>
      <c r="E590" s="51"/>
      <c r="F590" s="51"/>
      <c r="G590" s="51"/>
      <c r="H590" s="51"/>
      <c r="I590" s="51"/>
      <c r="J590" s="51"/>
      <c r="K590" s="51"/>
      <c r="L590" s="51"/>
      <c r="M590" s="51"/>
      <c r="N590" s="51"/>
    </row>
    <row r="591" spans="1:14" s="50" customFormat="1" x14ac:dyDescent="0.3">
      <c r="A591" s="51"/>
      <c r="B591" s="51"/>
      <c r="C591" s="51"/>
      <c r="D591" s="51"/>
      <c r="E591" s="51"/>
      <c r="F591" s="51"/>
      <c r="G591" s="51"/>
      <c r="H591" s="51"/>
      <c r="I591" s="51"/>
      <c r="J591" s="51"/>
      <c r="K591" s="51"/>
      <c r="L591" s="51"/>
      <c r="M591" s="51"/>
      <c r="N591" s="51"/>
    </row>
    <row r="592" spans="1:14" s="50" customFormat="1" x14ac:dyDescent="0.3">
      <c r="A592" s="51"/>
      <c r="B592" s="51"/>
      <c r="C592" s="51"/>
      <c r="D592" s="51"/>
      <c r="E592" s="51"/>
      <c r="F592" s="51"/>
      <c r="G592" s="51"/>
      <c r="H592" s="51"/>
      <c r="I592" s="51"/>
      <c r="J592" s="51"/>
      <c r="K592" s="51"/>
      <c r="L592" s="51"/>
      <c r="M592" s="51"/>
      <c r="N592" s="51"/>
    </row>
    <row r="593" spans="1:14" s="50" customFormat="1" x14ac:dyDescent="0.3">
      <c r="A593" s="51"/>
      <c r="B593" s="51"/>
      <c r="C593" s="51"/>
      <c r="D593" s="51"/>
      <c r="E593" s="51"/>
      <c r="F593" s="51"/>
      <c r="G593" s="51"/>
      <c r="H593" s="51"/>
      <c r="I593" s="51"/>
      <c r="J593" s="51"/>
      <c r="K593" s="51"/>
      <c r="L593" s="51"/>
      <c r="M593" s="51"/>
      <c r="N593" s="51"/>
    </row>
    <row r="594" spans="1:14" s="50" customFormat="1" x14ac:dyDescent="0.3">
      <c r="A594" s="51"/>
      <c r="B594" s="51"/>
      <c r="C594" s="51"/>
      <c r="D594" s="51"/>
      <c r="E594" s="51"/>
      <c r="F594" s="51"/>
      <c r="G594" s="51"/>
      <c r="H594" s="51"/>
      <c r="I594" s="51"/>
      <c r="J594" s="51"/>
      <c r="K594" s="51"/>
      <c r="L594" s="51"/>
      <c r="M594" s="51"/>
      <c r="N594" s="51"/>
    </row>
    <row r="595" spans="1:14" s="50" customFormat="1" x14ac:dyDescent="0.3">
      <c r="A595" s="51"/>
      <c r="B595" s="51"/>
      <c r="C595" s="51"/>
      <c r="D595" s="51"/>
      <c r="E595" s="51"/>
      <c r="F595" s="51"/>
      <c r="G595" s="51"/>
      <c r="H595" s="51"/>
      <c r="I595" s="51"/>
      <c r="J595" s="51"/>
      <c r="K595" s="51"/>
      <c r="L595" s="51"/>
      <c r="M595" s="51"/>
      <c r="N595" s="51"/>
    </row>
    <row r="596" spans="1:14" s="50" customFormat="1" x14ac:dyDescent="0.3">
      <c r="A596" s="51"/>
      <c r="B596" s="51"/>
      <c r="C596" s="51"/>
      <c r="D596" s="51"/>
      <c r="E596" s="51"/>
      <c r="F596" s="51"/>
      <c r="G596" s="51"/>
      <c r="H596" s="51"/>
      <c r="I596" s="51"/>
      <c r="J596" s="51"/>
      <c r="K596" s="51"/>
      <c r="L596" s="51"/>
      <c r="M596" s="51"/>
      <c r="N596" s="51"/>
    </row>
    <row r="597" spans="1:14" s="50" customFormat="1" x14ac:dyDescent="0.3">
      <c r="A597" s="51"/>
      <c r="B597" s="51"/>
      <c r="C597" s="51"/>
      <c r="D597" s="51"/>
      <c r="E597" s="51"/>
      <c r="F597" s="51"/>
      <c r="G597" s="51"/>
      <c r="H597" s="51"/>
      <c r="I597" s="51"/>
      <c r="J597" s="51"/>
      <c r="K597" s="51"/>
      <c r="L597" s="51"/>
      <c r="M597" s="51"/>
      <c r="N597" s="51"/>
    </row>
    <row r="598" spans="1:14" s="50" customFormat="1" x14ac:dyDescent="0.3">
      <c r="A598" s="51"/>
      <c r="B598" s="51"/>
      <c r="C598" s="51"/>
      <c r="D598" s="51"/>
      <c r="E598" s="51"/>
      <c r="F598" s="51"/>
      <c r="G598" s="51"/>
      <c r="H598" s="51"/>
      <c r="I598" s="51"/>
      <c r="J598" s="51"/>
      <c r="K598" s="51"/>
      <c r="L598" s="51"/>
      <c r="M598" s="51"/>
      <c r="N598" s="51"/>
    </row>
    <row r="599" spans="1:14" s="50" customFormat="1" x14ac:dyDescent="0.3">
      <c r="A599" s="51"/>
      <c r="B599" s="51"/>
      <c r="C599" s="51"/>
      <c r="D599" s="51"/>
      <c r="E599" s="51"/>
      <c r="F599" s="51"/>
      <c r="G599" s="51"/>
      <c r="H599" s="51"/>
      <c r="I599" s="51"/>
      <c r="J599" s="51"/>
      <c r="K599" s="51"/>
      <c r="L599" s="51"/>
      <c r="M599" s="51"/>
      <c r="N599" s="51"/>
    </row>
    <row r="600" spans="1:14" s="50" customFormat="1" x14ac:dyDescent="0.3">
      <c r="A600" s="51"/>
      <c r="B600" s="51"/>
      <c r="C600" s="51"/>
      <c r="D600" s="51"/>
      <c r="E600" s="51"/>
      <c r="F600" s="51"/>
      <c r="G600" s="51"/>
      <c r="H600" s="51"/>
      <c r="I600" s="51"/>
      <c r="J600" s="51"/>
      <c r="K600" s="51"/>
      <c r="L600" s="51"/>
      <c r="M600" s="51"/>
      <c r="N600" s="51"/>
    </row>
    <row r="601" spans="1:14" s="50" customFormat="1" x14ac:dyDescent="0.3">
      <c r="A601" s="51"/>
      <c r="B601" s="51"/>
      <c r="C601" s="51"/>
      <c r="D601" s="51"/>
      <c r="E601" s="51"/>
      <c r="F601" s="51"/>
      <c r="G601" s="51"/>
      <c r="H601" s="51"/>
      <c r="I601" s="51"/>
      <c r="J601" s="51"/>
      <c r="K601" s="51"/>
      <c r="L601" s="51"/>
      <c r="M601" s="51"/>
      <c r="N601" s="51"/>
    </row>
    <row r="602" spans="1:14" s="50" customFormat="1" x14ac:dyDescent="0.3">
      <c r="A602" s="51"/>
      <c r="B602" s="51"/>
      <c r="C602" s="51"/>
      <c r="D602" s="51"/>
      <c r="E602" s="51"/>
      <c r="F602" s="51"/>
      <c r="G602" s="51"/>
      <c r="H602" s="51"/>
      <c r="I602" s="51"/>
      <c r="J602" s="51"/>
      <c r="K602" s="51"/>
      <c r="L602" s="51"/>
      <c r="M602" s="51"/>
      <c r="N602" s="51"/>
    </row>
    <row r="603" spans="1:14" s="50" customFormat="1" x14ac:dyDescent="0.3">
      <c r="A603" s="51"/>
      <c r="B603" s="51"/>
      <c r="C603" s="51"/>
      <c r="D603" s="51"/>
      <c r="E603" s="51"/>
      <c r="F603" s="51"/>
      <c r="G603" s="51"/>
      <c r="H603" s="51"/>
      <c r="I603" s="51"/>
      <c r="J603" s="51"/>
      <c r="K603" s="51"/>
      <c r="L603" s="51"/>
      <c r="M603" s="51"/>
      <c r="N603" s="51"/>
    </row>
    <row r="604" spans="1:14" s="50" customFormat="1" x14ac:dyDescent="0.3">
      <c r="A604" s="51"/>
      <c r="B604" s="51"/>
      <c r="C604" s="51"/>
      <c r="D604" s="51"/>
      <c r="E604" s="51"/>
      <c r="F604" s="51"/>
      <c r="G604" s="51"/>
      <c r="H604" s="51"/>
      <c r="I604" s="51"/>
      <c r="J604" s="51"/>
      <c r="K604" s="51"/>
      <c r="L604" s="51"/>
      <c r="M604" s="51"/>
      <c r="N604" s="51"/>
    </row>
    <row r="605" spans="1:14" s="50" customFormat="1" x14ac:dyDescent="0.3">
      <c r="A605" s="51"/>
      <c r="B605" s="51"/>
      <c r="C605" s="51"/>
      <c r="D605" s="51"/>
      <c r="E605" s="51"/>
      <c r="F605" s="51"/>
      <c r="G605" s="51"/>
      <c r="H605" s="51"/>
      <c r="I605" s="51"/>
      <c r="J605" s="51"/>
      <c r="K605" s="51"/>
      <c r="L605" s="51"/>
      <c r="M605" s="51"/>
      <c r="N605" s="51"/>
    </row>
    <row r="606" spans="1:14" s="50" customFormat="1" x14ac:dyDescent="0.3">
      <c r="A606" s="51"/>
      <c r="B606" s="51"/>
      <c r="C606" s="51"/>
      <c r="D606" s="51"/>
      <c r="E606" s="51"/>
      <c r="F606" s="51"/>
      <c r="G606" s="51"/>
      <c r="H606" s="51"/>
      <c r="I606" s="51"/>
      <c r="J606" s="51"/>
      <c r="K606" s="51"/>
      <c r="L606" s="51"/>
      <c r="M606" s="51"/>
      <c r="N606" s="51"/>
    </row>
    <row r="607" spans="1:14" s="50" customFormat="1" x14ac:dyDescent="0.3">
      <c r="A607" s="51"/>
      <c r="B607" s="51"/>
      <c r="C607" s="51"/>
      <c r="D607" s="51"/>
      <c r="E607" s="51"/>
      <c r="F607" s="51"/>
      <c r="G607" s="51"/>
      <c r="H607" s="51"/>
      <c r="I607" s="51"/>
      <c r="J607" s="51"/>
      <c r="K607" s="51"/>
      <c r="L607" s="51"/>
      <c r="M607" s="51"/>
      <c r="N607" s="51"/>
    </row>
    <row r="608" spans="1:14" s="50" customFormat="1" x14ac:dyDescent="0.3">
      <c r="A608" s="51"/>
      <c r="B608" s="51"/>
      <c r="C608" s="51"/>
      <c r="D608" s="51"/>
      <c r="E608" s="51"/>
      <c r="F608" s="51"/>
      <c r="G608" s="51"/>
      <c r="H608" s="51"/>
      <c r="I608" s="51"/>
      <c r="J608" s="51"/>
      <c r="K608" s="51"/>
      <c r="L608" s="51"/>
      <c r="M608" s="51"/>
      <c r="N608" s="51"/>
    </row>
    <row r="609" spans="1:14" s="50" customFormat="1" x14ac:dyDescent="0.3">
      <c r="A609" s="51"/>
      <c r="B609" s="51"/>
      <c r="C609" s="51"/>
      <c r="D609" s="51"/>
      <c r="E609" s="51"/>
      <c r="F609" s="51"/>
      <c r="G609" s="51"/>
      <c r="H609" s="51"/>
      <c r="I609" s="51"/>
      <c r="J609" s="51"/>
      <c r="K609" s="51"/>
      <c r="L609" s="51"/>
      <c r="M609" s="51"/>
      <c r="N609" s="51"/>
    </row>
    <row r="610" spans="1:14" s="50" customFormat="1" x14ac:dyDescent="0.3">
      <c r="A610" s="51"/>
      <c r="B610" s="51"/>
      <c r="C610" s="51"/>
      <c r="D610" s="51"/>
      <c r="E610" s="51"/>
      <c r="F610" s="51"/>
      <c r="G610" s="51"/>
      <c r="H610" s="51"/>
      <c r="I610" s="51"/>
      <c r="J610" s="51"/>
      <c r="K610" s="51"/>
      <c r="L610" s="51"/>
      <c r="M610" s="51"/>
      <c r="N610" s="51"/>
    </row>
    <row r="611" spans="1:14" s="50" customFormat="1" x14ac:dyDescent="0.3">
      <c r="A611" s="51"/>
      <c r="B611" s="51"/>
      <c r="C611" s="51"/>
      <c r="D611" s="51"/>
      <c r="E611" s="51"/>
      <c r="F611" s="51"/>
      <c r="G611" s="51"/>
      <c r="H611" s="51"/>
      <c r="I611" s="51"/>
      <c r="J611" s="51"/>
      <c r="K611" s="51"/>
      <c r="L611" s="51"/>
      <c r="M611" s="51"/>
      <c r="N611" s="51"/>
    </row>
    <row r="612" spans="1:14" s="50" customFormat="1" x14ac:dyDescent="0.3">
      <c r="A612" s="51"/>
      <c r="B612" s="51"/>
      <c r="C612" s="51"/>
      <c r="D612" s="51"/>
      <c r="E612" s="51"/>
      <c r="F612" s="51"/>
      <c r="G612" s="51"/>
      <c r="H612" s="51"/>
      <c r="I612" s="51"/>
      <c r="J612" s="51"/>
      <c r="K612" s="51"/>
      <c r="L612" s="51"/>
      <c r="M612" s="51"/>
      <c r="N612" s="51"/>
    </row>
    <row r="613" spans="1:14" s="50" customFormat="1" x14ac:dyDescent="0.3">
      <c r="A613" s="51"/>
      <c r="B613" s="51"/>
      <c r="C613" s="51"/>
      <c r="D613" s="51"/>
      <c r="E613" s="51"/>
      <c r="F613" s="51"/>
      <c r="G613" s="51"/>
      <c r="H613" s="51"/>
      <c r="I613" s="51"/>
      <c r="J613" s="51"/>
      <c r="K613" s="51"/>
      <c r="L613" s="51"/>
      <c r="M613" s="51"/>
      <c r="N613" s="51"/>
    </row>
    <row r="614" spans="1:14" s="50" customFormat="1" x14ac:dyDescent="0.3">
      <c r="A614" s="51"/>
      <c r="B614" s="51"/>
      <c r="C614" s="51"/>
      <c r="D614" s="51"/>
      <c r="E614" s="51"/>
      <c r="F614" s="51"/>
      <c r="G614" s="51"/>
      <c r="H614" s="51"/>
      <c r="I614" s="51"/>
      <c r="J614" s="51"/>
      <c r="K614" s="51"/>
      <c r="L614" s="51"/>
      <c r="M614" s="51"/>
      <c r="N614" s="51"/>
    </row>
    <row r="615" spans="1:14" s="50" customFormat="1" x14ac:dyDescent="0.3">
      <c r="A615" s="51"/>
      <c r="B615" s="51"/>
      <c r="C615" s="51"/>
      <c r="D615" s="51"/>
      <c r="E615" s="51"/>
      <c r="F615" s="51"/>
      <c r="G615" s="51"/>
      <c r="H615" s="51"/>
      <c r="I615" s="51"/>
      <c r="J615" s="51"/>
      <c r="K615" s="51"/>
      <c r="L615" s="51"/>
      <c r="M615" s="51"/>
      <c r="N615" s="51"/>
    </row>
    <row r="616" spans="1:14" s="50" customFormat="1" x14ac:dyDescent="0.3">
      <c r="A616" s="51"/>
      <c r="B616" s="51"/>
      <c r="C616" s="51"/>
      <c r="D616" s="51"/>
      <c r="E616" s="51"/>
      <c r="F616" s="51"/>
      <c r="G616" s="51"/>
      <c r="H616" s="51"/>
      <c r="I616" s="51"/>
      <c r="J616" s="51"/>
      <c r="K616" s="51"/>
      <c r="L616" s="51"/>
      <c r="M616" s="51"/>
      <c r="N616" s="51"/>
    </row>
    <row r="617" spans="1:14" s="50" customFormat="1" x14ac:dyDescent="0.3">
      <c r="A617" s="51"/>
      <c r="B617" s="51"/>
      <c r="C617" s="51"/>
      <c r="D617" s="51"/>
      <c r="E617" s="51"/>
      <c r="F617" s="51"/>
      <c r="G617" s="51"/>
      <c r="H617" s="51"/>
      <c r="I617" s="51"/>
      <c r="J617" s="51"/>
      <c r="K617" s="51"/>
      <c r="L617" s="51"/>
      <c r="M617" s="51"/>
      <c r="N617" s="51"/>
    </row>
    <row r="618" spans="1:14" s="50" customFormat="1" x14ac:dyDescent="0.3">
      <c r="A618" s="51"/>
      <c r="B618" s="51"/>
      <c r="C618" s="51"/>
      <c r="D618" s="51"/>
      <c r="E618" s="51"/>
      <c r="F618" s="51"/>
      <c r="G618" s="51"/>
      <c r="H618" s="51"/>
      <c r="I618" s="51"/>
      <c r="J618" s="51"/>
      <c r="K618" s="51"/>
      <c r="L618" s="51"/>
      <c r="M618" s="51"/>
      <c r="N618" s="51"/>
    </row>
    <row r="619" spans="1:14" s="50" customFormat="1" x14ac:dyDescent="0.3">
      <c r="A619" s="51"/>
      <c r="B619" s="51"/>
      <c r="C619" s="51"/>
      <c r="D619" s="51"/>
      <c r="E619" s="51"/>
      <c r="F619" s="51"/>
      <c r="G619" s="51"/>
      <c r="H619" s="51"/>
      <c r="I619" s="51"/>
      <c r="J619" s="51"/>
      <c r="K619" s="51"/>
      <c r="L619" s="51"/>
      <c r="M619" s="51"/>
      <c r="N619" s="51"/>
    </row>
    <row r="620" spans="1:14" s="50" customFormat="1" x14ac:dyDescent="0.3">
      <c r="A620" s="51"/>
      <c r="B620" s="51"/>
      <c r="C620" s="51"/>
      <c r="D620" s="51"/>
      <c r="E620" s="51"/>
      <c r="F620" s="51"/>
      <c r="G620" s="51"/>
      <c r="H620" s="51"/>
      <c r="I620" s="51"/>
      <c r="J620" s="51"/>
      <c r="K620" s="51"/>
      <c r="L620" s="51"/>
      <c r="M620" s="51"/>
      <c r="N620" s="51"/>
    </row>
    <row r="621" spans="1:14" s="50" customFormat="1" x14ac:dyDescent="0.3">
      <c r="A621" s="51"/>
      <c r="B621" s="51"/>
      <c r="C621" s="51"/>
      <c r="D621" s="51"/>
      <c r="E621" s="51"/>
      <c r="F621" s="51"/>
      <c r="G621" s="51"/>
      <c r="H621" s="51"/>
      <c r="I621" s="51"/>
      <c r="J621" s="51"/>
      <c r="K621" s="51"/>
      <c r="L621" s="51"/>
      <c r="M621" s="51"/>
      <c r="N621" s="51"/>
    </row>
    <row r="622" spans="1:14" s="50" customFormat="1" x14ac:dyDescent="0.3">
      <c r="A622" s="51"/>
      <c r="B622" s="51"/>
      <c r="C622" s="51"/>
      <c r="D622" s="51"/>
      <c r="E622" s="51"/>
      <c r="F622" s="51"/>
      <c r="G622" s="51"/>
      <c r="H622" s="51"/>
      <c r="I622" s="51"/>
      <c r="J622" s="51"/>
      <c r="K622" s="51"/>
      <c r="L622" s="51"/>
      <c r="M622" s="51"/>
      <c r="N622" s="51"/>
    </row>
    <row r="623" spans="1:14" s="50" customFormat="1" x14ac:dyDescent="0.3">
      <c r="A623" s="51"/>
      <c r="B623" s="51"/>
      <c r="C623" s="51"/>
      <c r="D623" s="51"/>
      <c r="E623" s="51"/>
      <c r="F623" s="51"/>
      <c r="G623" s="51"/>
      <c r="H623" s="51"/>
      <c r="I623" s="51"/>
      <c r="J623" s="51"/>
      <c r="K623" s="51"/>
      <c r="L623" s="51"/>
      <c r="M623" s="51"/>
      <c r="N623" s="51"/>
    </row>
    <row r="624" spans="1:14" s="50" customFormat="1" x14ac:dyDescent="0.3">
      <c r="A624" s="51"/>
      <c r="B624" s="51"/>
      <c r="C624" s="51"/>
      <c r="D624" s="51"/>
      <c r="E624" s="51"/>
      <c r="F624" s="51"/>
      <c r="G624" s="51"/>
      <c r="H624" s="51"/>
      <c r="I624" s="51"/>
      <c r="J624" s="51"/>
      <c r="K624" s="51"/>
      <c r="L624" s="51"/>
      <c r="M624" s="51"/>
      <c r="N624" s="51"/>
    </row>
    <row r="625" spans="1:14" s="50" customFormat="1" x14ac:dyDescent="0.3">
      <c r="A625" s="51"/>
      <c r="B625" s="51"/>
      <c r="C625" s="51"/>
      <c r="D625" s="51"/>
      <c r="E625" s="51"/>
      <c r="F625" s="51"/>
      <c r="G625" s="51"/>
      <c r="H625" s="51"/>
      <c r="I625" s="51"/>
      <c r="J625" s="51"/>
      <c r="K625" s="51"/>
      <c r="L625" s="51"/>
      <c r="M625" s="51"/>
      <c r="N625" s="51"/>
    </row>
    <row r="626" spans="1:14" s="50" customFormat="1" x14ac:dyDescent="0.3">
      <c r="A626" s="51"/>
      <c r="B626" s="51"/>
      <c r="C626" s="51"/>
      <c r="D626" s="51"/>
      <c r="E626" s="51"/>
      <c r="F626" s="51"/>
      <c r="G626" s="51"/>
      <c r="H626" s="51"/>
      <c r="I626" s="51"/>
      <c r="J626" s="51"/>
      <c r="K626" s="51"/>
      <c r="L626" s="51"/>
      <c r="M626" s="51"/>
      <c r="N626" s="51"/>
    </row>
    <row r="627" spans="1:14" s="50" customFormat="1" x14ac:dyDescent="0.3">
      <c r="A627" s="51"/>
      <c r="B627" s="51"/>
      <c r="C627" s="51"/>
      <c r="D627" s="51"/>
      <c r="E627" s="51"/>
      <c r="F627" s="51"/>
      <c r="G627" s="51"/>
      <c r="H627" s="51"/>
      <c r="I627" s="51"/>
      <c r="J627" s="51"/>
      <c r="K627" s="51"/>
      <c r="L627" s="51"/>
      <c r="M627" s="51"/>
      <c r="N627" s="51"/>
    </row>
    <row r="628" spans="1:14" s="50" customFormat="1" x14ac:dyDescent="0.3">
      <c r="A628" s="51"/>
      <c r="B628" s="51"/>
      <c r="C628" s="51"/>
      <c r="D628" s="51"/>
      <c r="E628" s="51"/>
      <c r="F628" s="51"/>
      <c r="G628" s="51"/>
      <c r="H628" s="51"/>
      <c r="I628" s="51"/>
      <c r="J628" s="51"/>
      <c r="K628" s="51"/>
      <c r="L628" s="51"/>
      <c r="M628" s="51"/>
      <c r="N628" s="51"/>
    </row>
    <row r="629" spans="1:14" s="50" customFormat="1" x14ac:dyDescent="0.3">
      <c r="A629" s="51"/>
      <c r="B629" s="51"/>
      <c r="C629" s="51"/>
      <c r="D629" s="51"/>
      <c r="E629" s="51"/>
      <c r="F629" s="51"/>
      <c r="G629" s="51"/>
      <c r="H629" s="51"/>
      <c r="I629" s="51"/>
      <c r="J629" s="51"/>
      <c r="K629" s="51"/>
      <c r="L629" s="51"/>
      <c r="M629" s="51"/>
      <c r="N629" s="51"/>
    </row>
    <row r="630" spans="1:14" s="50" customFormat="1" x14ac:dyDescent="0.3">
      <c r="A630" s="51"/>
      <c r="B630" s="51"/>
      <c r="C630" s="51"/>
      <c r="D630" s="51"/>
      <c r="E630" s="51"/>
      <c r="F630" s="51"/>
      <c r="G630" s="51"/>
      <c r="H630" s="51"/>
      <c r="I630" s="51"/>
      <c r="J630" s="51"/>
      <c r="K630" s="51"/>
      <c r="L630" s="51"/>
      <c r="M630" s="51"/>
      <c r="N630" s="51"/>
    </row>
    <row r="631" spans="1:14" s="50" customFormat="1" x14ac:dyDescent="0.3">
      <c r="A631" s="51"/>
      <c r="B631" s="51"/>
      <c r="C631" s="51"/>
      <c r="D631" s="51"/>
      <c r="E631" s="51"/>
      <c r="F631" s="51"/>
      <c r="G631" s="51"/>
      <c r="H631" s="51"/>
      <c r="I631" s="51"/>
      <c r="J631" s="51"/>
      <c r="K631" s="51"/>
      <c r="L631" s="51"/>
      <c r="M631" s="51"/>
      <c r="N631" s="51"/>
    </row>
    <row r="632" spans="1:14" s="50" customFormat="1" x14ac:dyDescent="0.3">
      <c r="A632" s="51"/>
      <c r="B632" s="51"/>
      <c r="C632" s="51"/>
      <c r="D632" s="51"/>
      <c r="E632" s="51"/>
      <c r="F632" s="51"/>
      <c r="G632" s="51"/>
      <c r="H632" s="51"/>
      <c r="I632" s="51"/>
      <c r="J632" s="51"/>
      <c r="K632" s="51"/>
      <c r="L632" s="51"/>
      <c r="M632" s="51"/>
      <c r="N632" s="51"/>
    </row>
    <row r="633" spans="1:14" s="50" customFormat="1" x14ac:dyDescent="0.3">
      <c r="A633" s="51"/>
      <c r="B633" s="51"/>
      <c r="C633" s="51"/>
      <c r="D633" s="51"/>
      <c r="E633" s="51"/>
      <c r="F633" s="51"/>
      <c r="G633" s="51"/>
      <c r="H633" s="51"/>
      <c r="I633" s="51"/>
      <c r="J633" s="51"/>
      <c r="K633" s="51"/>
      <c r="L633" s="51"/>
      <c r="M633" s="51"/>
      <c r="N633" s="51"/>
    </row>
    <row r="634" spans="1:14" s="50" customFormat="1" x14ac:dyDescent="0.3">
      <c r="A634" s="51"/>
      <c r="B634" s="51"/>
      <c r="C634" s="51"/>
      <c r="D634" s="51"/>
      <c r="E634" s="51"/>
      <c r="F634" s="51"/>
      <c r="G634" s="51"/>
      <c r="H634" s="51"/>
      <c r="I634" s="51"/>
      <c r="J634" s="51"/>
      <c r="K634" s="51"/>
      <c r="L634" s="51"/>
      <c r="M634" s="51"/>
      <c r="N634" s="51"/>
    </row>
    <row r="635" spans="1:14" s="50" customFormat="1" x14ac:dyDescent="0.3">
      <c r="A635" s="51"/>
      <c r="B635" s="51"/>
      <c r="C635" s="51"/>
      <c r="D635" s="51"/>
      <c r="E635" s="51"/>
      <c r="F635" s="51"/>
      <c r="G635" s="51"/>
      <c r="H635" s="51"/>
      <c r="I635" s="51"/>
      <c r="J635" s="51"/>
      <c r="K635" s="51"/>
      <c r="L635" s="51"/>
      <c r="M635" s="51"/>
      <c r="N635" s="51"/>
    </row>
    <row r="636" spans="1:14" s="50" customFormat="1" x14ac:dyDescent="0.3">
      <c r="A636" s="51"/>
      <c r="B636" s="51"/>
      <c r="C636" s="51"/>
      <c r="D636" s="51"/>
      <c r="E636" s="51"/>
      <c r="F636" s="51"/>
      <c r="G636" s="51"/>
      <c r="H636" s="51"/>
      <c r="I636" s="51"/>
      <c r="J636" s="51"/>
      <c r="K636" s="51"/>
      <c r="L636" s="51"/>
      <c r="M636" s="51"/>
      <c r="N636" s="51"/>
    </row>
    <row r="637" spans="1:14" s="50" customFormat="1" x14ac:dyDescent="0.3">
      <c r="A637" s="51"/>
      <c r="B637" s="51"/>
      <c r="C637" s="51"/>
      <c r="D637" s="51"/>
      <c r="E637" s="51"/>
      <c r="F637" s="51"/>
      <c r="G637" s="51"/>
      <c r="H637" s="51"/>
      <c r="I637" s="51"/>
      <c r="J637" s="51"/>
      <c r="K637" s="51"/>
      <c r="L637" s="51"/>
      <c r="M637" s="51"/>
      <c r="N637" s="51"/>
    </row>
    <row r="638" spans="1:14" s="50" customFormat="1" x14ac:dyDescent="0.3">
      <c r="A638" s="51"/>
      <c r="B638" s="51"/>
      <c r="C638" s="51"/>
      <c r="D638" s="51"/>
      <c r="E638" s="51"/>
      <c r="F638" s="51"/>
      <c r="G638" s="51"/>
      <c r="H638" s="51"/>
      <c r="I638" s="51"/>
      <c r="J638" s="51"/>
      <c r="K638" s="51"/>
      <c r="L638" s="51"/>
      <c r="M638" s="51"/>
      <c r="N638" s="51"/>
    </row>
    <row r="639" spans="1:14" s="50" customFormat="1" x14ac:dyDescent="0.3">
      <c r="A639" s="51"/>
      <c r="B639" s="51"/>
      <c r="C639" s="51"/>
      <c r="D639" s="51"/>
      <c r="E639" s="51"/>
      <c r="F639" s="51"/>
      <c r="G639" s="51"/>
      <c r="H639" s="51"/>
      <c r="I639" s="51"/>
      <c r="J639" s="51"/>
      <c r="K639" s="51"/>
      <c r="L639" s="51"/>
      <c r="M639" s="51"/>
      <c r="N639" s="51"/>
    </row>
    <row r="640" spans="1:14" s="50" customFormat="1" x14ac:dyDescent="0.3">
      <c r="A640" s="51"/>
      <c r="B640" s="51"/>
      <c r="C640" s="51"/>
      <c r="D640" s="51"/>
      <c r="E640" s="51"/>
      <c r="F640" s="51"/>
      <c r="G640" s="51"/>
      <c r="H640" s="51"/>
      <c r="I640" s="51"/>
      <c r="J640" s="51"/>
      <c r="K640" s="51"/>
      <c r="L640" s="51"/>
      <c r="M640" s="51"/>
      <c r="N640" s="51"/>
    </row>
    <row r="641" spans="1:14" s="50" customFormat="1" x14ac:dyDescent="0.3">
      <c r="A641" s="51"/>
      <c r="B641" s="51"/>
      <c r="C641" s="51"/>
      <c r="D641" s="51"/>
      <c r="E641" s="51"/>
      <c r="F641" s="51"/>
      <c r="G641" s="51"/>
      <c r="H641" s="51"/>
      <c r="I641" s="51"/>
      <c r="J641" s="51"/>
      <c r="K641" s="51"/>
      <c r="L641" s="51"/>
      <c r="M641" s="51"/>
      <c r="N641" s="51"/>
    </row>
    <row r="642" spans="1:14" s="50" customFormat="1" x14ac:dyDescent="0.3">
      <c r="A642" s="51"/>
      <c r="B642" s="51"/>
      <c r="C642" s="51"/>
      <c r="D642" s="51"/>
      <c r="E642" s="51"/>
      <c r="F642" s="51"/>
      <c r="G642" s="51"/>
      <c r="H642" s="51"/>
      <c r="I642" s="51"/>
      <c r="J642" s="51"/>
      <c r="K642" s="51"/>
      <c r="L642" s="51"/>
      <c r="M642" s="51"/>
      <c r="N642" s="51"/>
    </row>
    <row r="643" spans="1:14" s="50" customFormat="1" x14ac:dyDescent="0.3">
      <c r="A643" s="51"/>
      <c r="B643" s="51"/>
      <c r="C643" s="51"/>
      <c r="D643" s="51"/>
      <c r="E643" s="51"/>
      <c r="F643" s="51"/>
      <c r="G643" s="51"/>
      <c r="H643" s="51"/>
      <c r="I643" s="51"/>
      <c r="J643" s="51"/>
      <c r="K643" s="51"/>
      <c r="L643" s="51"/>
      <c r="M643" s="51"/>
      <c r="N643" s="51"/>
    </row>
    <row r="644" spans="1:14" s="50" customFormat="1" x14ac:dyDescent="0.3">
      <c r="A644" s="51"/>
      <c r="B644" s="51"/>
      <c r="C644" s="51"/>
      <c r="D644" s="51"/>
      <c r="E644" s="51"/>
      <c r="F644" s="51"/>
      <c r="G644" s="51"/>
      <c r="H644" s="51"/>
      <c r="I644" s="51"/>
      <c r="J644" s="51"/>
      <c r="K644" s="51"/>
      <c r="L644" s="51"/>
      <c r="M644" s="51"/>
      <c r="N644" s="51"/>
    </row>
    <row r="645" spans="1:14" s="50" customFormat="1" x14ac:dyDescent="0.3">
      <c r="A645" s="51"/>
      <c r="B645" s="51"/>
      <c r="C645" s="51"/>
      <c r="D645" s="51"/>
      <c r="E645" s="51"/>
      <c r="F645" s="51"/>
      <c r="G645" s="51"/>
      <c r="H645" s="51"/>
      <c r="I645" s="51"/>
      <c r="J645" s="51"/>
      <c r="K645" s="51"/>
      <c r="L645" s="51"/>
      <c r="M645" s="51"/>
      <c r="N645" s="51"/>
    </row>
    <row r="646" spans="1:14" s="50" customFormat="1" x14ac:dyDescent="0.3">
      <c r="A646" s="51"/>
      <c r="B646" s="51"/>
      <c r="C646" s="51"/>
      <c r="D646" s="51"/>
      <c r="E646" s="51"/>
      <c r="F646" s="51"/>
      <c r="G646" s="51"/>
      <c r="H646" s="51"/>
      <c r="I646" s="51"/>
      <c r="J646" s="51"/>
      <c r="K646" s="51"/>
      <c r="L646" s="51"/>
      <c r="M646" s="51"/>
      <c r="N646" s="51"/>
    </row>
    <row r="647" spans="1:14" s="50" customFormat="1" x14ac:dyDescent="0.3">
      <c r="A647" s="51"/>
      <c r="B647" s="51"/>
      <c r="C647" s="51"/>
      <c r="D647" s="51"/>
      <c r="E647" s="51"/>
      <c r="F647" s="51"/>
      <c r="G647" s="51"/>
      <c r="H647" s="51"/>
      <c r="I647" s="51"/>
      <c r="J647" s="51"/>
      <c r="K647" s="51"/>
      <c r="L647" s="51"/>
      <c r="M647" s="51"/>
      <c r="N647" s="51"/>
    </row>
    <row r="648" spans="1:14" s="50" customFormat="1" x14ac:dyDescent="0.3">
      <c r="A648" s="51"/>
      <c r="B648" s="51"/>
      <c r="C648" s="51"/>
      <c r="D648" s="51"/>
      <c r="E648" s="51"/>
      <c r="F648" s="51"/>
      <c r="G648" s="51"/>
      <c r="H648" s="51"/>
      <c r="I648" s="51"/>
      <c r="J648" s="51"/>
      <c r="K648" s="51"/>
      <c r="L648" s="51"/>
      <c r="M648" s="51"/>
      <c r="N648" s="51"/>
    </row>
    <row r="649" spans="1:14" s="50" customFormat="1" x14ac:dyDescent="0.3">
      <c r="A649" s="51"/>
      <c r="B649" s="51"/>
      <c r="C649" s="51"/>
      <c r="D649" s="51"/>
      <c r="E649" s="51"/>
      <c r="F649" s="51"/>
      <c r="G649" s="51"/>
      <c r="H649" s="51"/>
      <c r="I649" s="51"/>
      <c r="J649" s="51"/>
      <c r="K649" s="51"/>
      <c r="L649" s="51"/>
      <c r="M649" s="51"/>
      <c r="N649" s="51"/>
    </row>
    <row r="650" spans="1:14" s="50" customFormat="1" x14ac:dyDescent="0.3">
      <c r="A650" s="51"/>
      <c r="B650" s="51"/>
      <c r="C650" s="51"/>
      <c r="D650" s="51"/>
      <c r="E650" s="51"/>
      <c r="F650" s="51"/>
      <c r="G650" s="51"/>
      <c r="H650" s="51"/>
      <c r="I650" s="51"/>
      <c r="J650" s="51"/>
      <c r="K650" s="51"/>
      <c r="L650" s="51"/>
      <c r="M650" s="51"/>
      <c r="N650" s="51"/>
    </row>
    <row r="651" spans="1:14" s="50" customFormat="1" x14ac:dyDescent="0.3">
      <c r="A651" s="51"/>
      <c r="B651" s="51"/>
      <c r="C651" s="51"/>
      <c r="D651" s="51"/>
      <c r="E651" s="51"/>
      <c r="F651" s="51"/>
      <c r="G651" s="51"/>
      <c r="H651" s="51"/>
      <c r="I651" s="51"/>
      <c r="J651" s="51"/>
      <c r="K651" s="51"/>
      <c r="L651" s="51"/>
      <c r="M651" s="51"/>
      <c r="N651" s="51"/>
    </row>
    <row r="652" spans="1:14" s="50" customFormat="1" x14ac:dyDescent="0.3">
      <c r="A652" s="51"/>
      <c r="B652" s="51"/>
      <c r="C652" s="51"/>
      <c r="D652" s="51"/>
      <c r="E652" s="51"/>
      <c r="F652" s="51"/>
      <c r="G652" s="51"/>
      <c r="H652" s="51"/>
      <c r="I652" s="51"/>
      <c r="J652" s="51"/>
      <c r="K652" s="51"/>
      <c r="L652" s="51"/>
      <c r="M652" s="51"/>
      <c r="N652" s="51"/>
    </row>
    <row r="653" spans="1:14" s="50" customFormat="1" x14ac:dyDescent="0.3">
      <c r="A653" s="51"/>
      <c r="B653" s="51"/>
      <c r="C653" s="51"/>
      <c r="D653" s="51"/>
      <c r="E653" s="51"/>
      <c r="F653" s="51"/>
      <c r="G653" s="51"/>
      <c r="H653" s="51"/>
      <c r="I653" s="51"/>
      <c r="J653" s="51"/>
      <c r="K653" s="51"/>
      <c r="L653" s="51"/>
      <c r="M653" s="51"/>
      <c r="N653" s="51"/>
    </row>
    <row r="654" spans="1:14" s="50" customFormat="1" x14ac:dyDescent="0.3">
      <c r="A654" s="51"/>
      <c r="B654" s="51"/>
      <c r="C654" s="51"/>
      <c r="D654" s="51"/>
      <c r="E654" s="51"/>
      <c r="F654" s="51"/>
      <c r="G654" s="51"/>
      <c r="H654" s="51"/>
      <c r="I654" s="51"/>
      <c r="J654" s="51"/>
      <c r="K654" s="51"/>
      <c r="L654" s="51"/>
      <c r="M654" s="51"/>
      <c r="N654" s="51"/>
    </row>
    <row r="655" spans="1:14" s="50" customFormat="1" x14ac:dyDescent="0.3">
      <c r="A655" s="51"/>
      <c r="B655" s="51"/>
      <c r="C655" s="51"/>
      <c r="D655" s="51"/>
      <c r="E655" s="51"/>
      <c r="F655" s="51"/>
      <c r="G655" s="51"/>
      <c r="H655" s="51"/>
      <c r="I655" s="51"/>
      <c r="J655" s="51"/>
      <c r="K655" s="51"/>
      <c r="L655" s="51"/>
      <c r="M655" s="51"/>
      <c r="N655" s="51"/>
    </row>
    <row r="656" spans="1:14" s="50" customFormat="1" x14ac:dyDescent="0.3">
      <c r="A656" s="51"/>
      <c r="B656" s="51"/>
      <c r="C656" s="51"/>
      <c r="D656" s="51"/>
      <c r="E656" s="51"/>
      <c r="F656" s="51"/>
      <c r="G656" s="51"/>
      <c r="H656" s="51"/>
      <c r="I656" s="51"/>
      <c r="J656" s="51"/>
      <c r="K656" s="51"/>
      <c r="L656" s="51"/>
      <c r="M656" s="51"/>
      <c r="N656" s="51"/>
    </row>
    <row r="657" spans="1:14" s="50" customFormat="1" x14ac:dyDescent="0.3">
      <c r="A657" s="51"/>
      <c r="B657" s="51"/>
      <c r="C657" s="51"/>
      <c r="D657" s="51"/>
      <c r="E657" s="51"/>
      <c r="F657" s="51"/>
      <c r="G657" s="51"/>
      <c r="H657" s="51"/>
      <c r="I657" s="51"/>
      <c r="J657" s="51"/>
      <c r="K657" s="51"/>
      <c r="L657" s="51"/>
      <c r="M657" s="51"/>
      <c r="N657" s="51"/>
    </row>
    <row r="658" spans="1:14" s="50" customFormat="1" x14ac:dyDescent="0.3">
      <c r="A658" s="51"/>
      <c r="B658" s="51"/>
      <c r="C658" s="51"/>
      <c r="D658" s="51"/>
      <c r="E658" s="51"/>
      <c r="F658" s="51"/>
      <c r="G658" s="51"/>
      <c r="H658" s="51"/>
      <c r="I658" s="51"/>
      <c r="J658" s="51"/>
      <c r="K658" s="51"/>
      <c r="L658" s="51"/>
      <c r="M658" s="51"/>
      <c r="N658" s="51"/>
    </row>
    <row r="659" spans="1:14" s="50" customFormat="1" x14ac:dyDescent="0.3">
      <c r="A659" s="51"/>
      <c r="B659" s="51"/>
      <c r="C659" s="51"/>
      <c r="D659" s="51"/>
      <c r="E659" s="51"/>
      <c r="F659" s="51"/>
      <c r="G659" s="51"/>
      <c r="H659" s="51"/>
      <c r="I659" s="51"/>
      <c r="J659" s="51"/>
      <c r="K659" s="51"/>
      <c r="L659" s="51"/>
      <c r="M659" s="51"/>
      <c r="N659" s="51"/>
    </row>
    <row r="660" spans="1:14" s="50" customFormat="1" x14ac:dyDescent="0.3">
      <c r="A660" s="51"/>
      <c r="B660" s="51"/>
      <c r="C660" s="51"/>
      <c r="D660" s="51"/>
      <c r="E660" s="51"/>
      <c r="F660" s="51"/>
      <c r="G660" s="51"/>
      <c r="H660" s="51"/>
      <c r="I660" s="51"/>
      <c r="J660" s="51"/>
      <c r="K660" s="51"/>
      <c r="L660" s="51"/>
      <c r="M660" s="51"/>
      <c r="N660" s="51"/>
    </row>
    <row r="661" spans="1:14" s="50" customFormat="1" x14ac:dyDescent="0.3">
      <c r="A661" s="51"/>
      <c r="B661" s="51"/>
      <c r="C661" s="51"/>
      <c r="D661" s="51"/>
      <c r="E661" s="51"/>
      <c r="F661" s="51"/>
      <c r="G661" s="51"/>
      <c r="H661" s="51"/>
      <c r="I661" s="51"/>
      <c r="J661" s="51"/>
      <c r="K661" s="51"/>
      <c r="L661" s="51"/>
      <c r="M661" s="51"/>
      <c r="N661" s="51"/>
    </row>
    <row r="662" spans="1:14" s="50" customFormat="1" x14ac:dyDescent="0.3">
      <c r="A662" s="51"/>
      <c r="B662" s="51"/>
      <c r="C662" s="51"/>
      <c r="D662" s="51"/>
      <c r="E662" s="51"/>
      <c r="F662" s="51"/>
      <c r="G662" s="51"/>
      <c r="H662" s="51"/>
      <c r="I662" s="51"/>
      <c r="J662" s="51"/>
      <c r="K662" s="51"/>
      <c r="L662" s="51"/>
      <c r="M662" s="51"/>
      <c r="N662" s="51"/>
    </row>
    <row r="663" spans="1:14" s="50" customFormat="1" x14ac:dyDescent="0.3">
      <c r="A663" s="51"/>
      <c r="B663" s="51"/>
      <c r="C663" s="51"/>
      <c r="D663" s="51"/>
      <c r="E663" s="51"/>
      <c r="F663" s="51"/>
      <c r="G663" s="51"/>
      <c r="H663" s="51"/>
      <c r="I663" s="51"/>
      <c r="J663" s="51"/>
      <c r="K663" s="51"/>
      <c r="L663" s="51"/>
      <c r="M663" s="51"/>
      <c r="N663" s="51"/>
    </row>
    <row r="664" spans="1:14" s="50" customFormat="1" x14ac:dyDescent="0.3">
      <c r="A664" s="51"/>
      <c r="B664" s="51"/>
      <c r="C664" s="51"/>
      <c r="D664" s="51"/>
      <c r="E664" s="51"/>
      <c r="F664" s="51"/>
      <c r="G664" s="51"/>
      <c r="H664" s="51"/>
      <c r="I664" s="51"/>
      <c r="J664" s="51"/>
      <c r="K664" s="51"/>
      <c r="L664" s="51"/>
      <c r="M664" s="51"/>
      <c r="N664" s="51"/>
    </row>
    <row r="665" spans="1:14" s="50" customFormat="1" x14ac:dyDescent="0.3">
      <c r="A665" s="51"/>
      <c r="B665" s="51"/>
      <c r="C665" s="51"/>
      <c r="D665" s="51"/>
      <c r="E665" s="51"/>
      <c r="F665" s="51"/>
      <c r="G665" s="51"/>
      <c r="H665" s="51"/>
      <c r="I665" s="51"/>
      <c r="J665" s="51"/>
      <c r="K665" s="51"/>
      <c r="L665" s="51"/>
      <c r="M665" s="51"/>
      <c r="N665" s="51"/>
    </row>
    <row r="666" spans="1:14" s="50" customFormat="1" x14ac:dyDescent="0.3">
      <c r="A666" s="51"/>
      <c r="B666" s="51"/>
      <c r="C666" s="51"/>
      <c r="D666" s="51"/>
      <c r="E666" s="51"/>
      <c r="F666" s="51"/>
      <c r="G666" s="51"/>
      <c r="H666" s="51"/>
      <c r="I666" s="51"/>
      <c r="J666" s="51"/>
      <c r="K666" s="51"/>
      <c r="L666" s="51"/>
      <c r="M666" s="51"/>
      <c r="N666" s="51"/>
    </row>
    <row r="667" spans="1:14" s="50" customFormat="1" x14ac:dyDescent="0.3">
      <c r="A667" s="51"/>
      <c r="B667" s="51"/>
      <c r="C667" s="51"/>
      <c r="D667" s="51"/>
      <c r="E667" s="51"/>
      <c r="F667" s="51"/>
      <c r="G667" s="51"/>
      <c r="H667" s="51"/>
      <c r="I667" s="51"/>
      <c r="J667" s="51"/>
      <c r="K667" s="51"/>
      <c r="L667" s="51"/>
      <c r="M667" s="51"/>
      <c r="N667" s="51"/>
    </row>
    <row r="668" spans="1:14" s="50" customFormat="1" x14ac:dyDescent="0.3">
      <c r="A668" s="51"/>
      <c r="B668" s="51"/>
      <c r="C668" s="51"/>
      <c r="D668" s="51"/>
      <c r="E668" s="51"/>
      <c r="F668" s="51"/>
      <c r="G668" s="51"/>
      <c r="H668" s="51"/>
      <c r="I668" s="51"/>
      <c r="J668" s="51"/>
      <c r="K668" s="51"/>
      <c r="L668" s="51"/>
      <c r="M668" s="51"/>
      <c r="N668" s="51"/>
    </row>
    <row r="669" spans="1:14" s="50" customFormat="1" x14ac:dyDescent="0.3">
      <c r="A669" s="51"/>
      <c r="B669" s="51"/>
      <c r="C669" s="51"/>
      <c r="D669" s="51"/>
      <c r="E669" s="51"/>
      <c r="F669" s="51"/>
      <c r="G669" s="51"/>
      <c r="H669" s="51"/>
      <c r="I669" s="51"/>
      <c r="J669" s="51"/>
      <c r="K669" s="51"/>
      <c r="L669" s="51"/>
      <c r="M669" s="51"/>
      <c r="N669" s="51"/>
    </row>
    <row r="670" spans="1:14" s="50" customFormat="1" x14ac:dyDescent="0.3">
      <c r="A670" s="51"/>
      <c r="B670" s="51"/>
      <c r="C670" s="51"/>
      <c r="D670" s="51"/>
      <c r="E670" s="51"/>
      <c r="F670" s="51"/>
      <c r="G670" s="51"/>
      <c r="H670" s="51"/>
      <c r="I670" s="51"/>
      <c r="J670" s="51"/>
      <c r="K670" s="51"/>
      <c r="L670" s="51"/>
      <c r="M670" s="51"/>
      <c r="N670" s="51"/>
    </row>
    <row r="671" spans="1:14" s="50" customFormat="1" x14ac:dyDescent="0.3">
      <c r="A671" s="51"/>
      <c r="B671" s="51"/>
      <c r="C671" s="51"/>
      <c r="D671" s="51"/>
      <c r="E671" s="51"/>
      <c r="F671" s="51"/>
      <c r="G671" s="51"/>
      <c r="H671" s="51"/>
      <c r="I671" s="51"/>
      <c r="J671" s="51"/>
      <c r="K671" s="51"/>
      <c r="L671" s="51"/>
      <c r="M671" s="51"/>
      <c r="N671" s="51"/>
    </row>
    <row r="672" spans="1:14" s="50" customFormat="1" x14ac:dyDescent="0.3">
      <c r="A672" s="51"/>
      <c r="B672" s="51"/>
      <c r="C672" s="51"/>
      <c r="D672" s="51"/>
      <c r="E672" s="51"/>
      <c r="F672" s="51"/>
      <c r="G672" s="51"/>
      <c r="H672" s="51"/>
      <c r="I672" s="51"/>
      <c r="J672" s="51"/>
      <c r="K672" s="51"/>
      <c r="L672" s="51"/>
      <c r="M672" s="51"/>
      <c r="N672" s="51"/>
    </row>
    <row r="673" spans="1:14" s="50" customFormat="1" x14ac:dyDescent="0.3">
      <c r="A673" s="51"/>
      <c r="B673" s="51"/>
      <c r="C673" s="51"/>
      <c r="D673" s="51"/>
      <c r="E673" s="51"/>
      <c r="F673" s="51"/>
      <c r="G673" s="51"/>
      <c r="H673" s="51"/>
      <c r="I673" s="51"/>
      <c r="J673" s="51"/>
      <c r="K673" s="51"/>
      <c r="L673" s="51"/>
      <c r="M673" s="51"/>
      <c r="N673" s="51"/>
    </row>
    <row r="674" spans="1:14" s="50" customFormat="1" x14ac:dyDescent="0.3">
      <c r="A674" s="51"/>
      <c r="B674" s="51"/>
      <c r="C674" s="51"/>
      <c r="D674" s="51"/>
      <c r="E674" s="51"/>
      <c r="F674" s="51"/>
      <c r="G674" s="51"/>
      <c r="H674" s="51"/>
      <c r="I674" s="51"/>
      <c r="J674" s="51"/>
      <c r="K674" s="51"/>
      <c r="L674" s="51"/>
      <c r="M674" s="51"/>
      <c r="N674" s="51"/>
    </row>
    <row r="675" spans="1:14" s="50" customFormat="1" x14ac:dyDescent="0.3">
      <c r="A675" s="51"/>
      <c r="B675" s="51"/>
      <c r="C675" s="51"/>
      <c r="D675" s="51"/>
      <c r="E675" s="51"/>
      <c r="F675" s="51"/>
      <c r="G675" s="51"/>
      <c r="H675" s="51"/>
      <c r="I675" s="51"/>
      <c r="J675" s="51"/>
      <c r="K675" s="51"/>
      <c r="L675" s="51"/>
      <c r="M675" s="51"/>
      <c r="N675" s="51"/>
    </row>
    <row r="676" spans="1:14" s="50" customFormat="1" x14ac:dyDescent="0.3">
      <c r="A676" s="51"/>
      <c r="B676" s="51"/>
      <c r="C676" s="51"/>
      <c r="D676" s="51"/>
      <c r="E676" s="51"/>
      <c r="F676" s="51"/>
      <c r="G676" s="51"/>
      <c r="H676" s="51"/>
      <c r="I676" s="51"/>
      <c r="J676" s="51"/>
      <c r="K676" s="51"/>
      <c r="L676" s="51"/>
      <c r="M676" s="51"/>
      <c r="N676" s="51"/>
    </row>
    <row r="677" spans="1:14" s="50" customFormat="1" x14ac:dyDescent="0.3">
      <c r="A677" s="51"/>
      <c r="B677" s="51"/>
      <c r="C677" s="51"/>
      <c r="D677" s="51"/>
      <c r="E677" s="51"/>
      <c r="F677" s="51"/>
      <c r="G677" s="51"/>
      <c r="H677" s="51"/>
      <c r="I677" s="51"/>
      <c r="J677" s="51"/>
      <c r="K677" s="51"/>
      <c r="L677" s="51"/>
      <c r="M677" s="51"/>
      <c r="N677" s="51"/>
    </row>
    <row r="678" spans="1:14" s="50" customFormat="1" x14ac:dyDescent="0.3">
      <c r="A678" s="51"/>
      <c r="B678" s="51"/>
      <c r="C678" s="51"/>
      <c r="D678" s="51"/>
      <c r="E678" s="51"/>
      <c r="F678" s="51"/>
      <c r="G678" s="51"/>
      <c r="H678" s="51"/>
      <c r="I678" s="51"/>
      <c r="J678" s="51"/>
      <c r="K678" s="51"/>
      <c r="L678" s="51"/>
      <c r="M678" s="51"/>
      <c r="N678" s="51"/>
    </row>
    <row r="679" spans="1:14" s="50" customFormat="1" x14ac:dyDescent="0.3">
      <c r="A679" s="51"/>
      <c r="B679" s="51"/>
      <c r="C679" s="51"/>
      <c r="D679" s="51"/>
      <c r="E679" s="51"/>
      <c r="F679" s="51"/>
      <c r="G679" s="51"/>
      <c r="H679" s="51"/>
      <c r="I679" s="51"/>
      <c r="J679" s="51"/>
      <c r="K679" s="51"/>
      <c r="L679" s="51"/>
      <c r="M679" s="51"/>
      <c r="N679" s="51"/>
    </row>
    <row r="680" spans="1:14" s="50" customFormat="1" x14ac:dyDescent="0.3">
      <c r="A680" s="51"/>
      <c r="B680" s="51"/>
      <c r="C680" s="51"/>
      <c r="D680" s="51"/>
      <c r="E680" s="51"/>
      <c r="F680" s="51"/>
      <c r="G680" s="51"/>
      <c r="H680" s="51"/>
      <c r="I680" s="51"/>
      <c r="J680" s="51"/>
      <c r="K680" s="51"/>
      <c r="L680" s="51"/>
      <c r="M680" s="51"/>
      <c r="N680" s="51"/>
    </row>
    <row r="681" spans="1:14" s="50" customFormat="1" x14ac:dyDescent="0.3">
      <c r="A681" s="51"/>
      <c r="B681" s="51"/>
      <c r="C681" s="51"/>
      <c r="D681" s="51"/>
      <c r="E681" s="51"/>
      <c r="F681" s="51"/>
      <c r="G681" s="51"/>
      <c r="H681" s="51"/>
      <c r="I681" s="51"/>
      <c r="J681" s="51"/>
      <c r="K681" s="51"/>
      <c r="L681" s="51"/>
      <c r="M681" s="51"/>
      <c r="N681" s="51"/>
    </row>
    <row r="682" spans="1:14" s="50" customFormat="1" x14ac:dyDescent="0.3">
      <c r="A682" s="51"/>
      <c r="B682" s="51"/>
      <c r="C682" s="51"/>
      <c r="D682" s="51"/>
      <c r="E682" s="51"/>
      <c r="F682" s="51"/>
      <c r="G682" s="51"/>
      <c r="H682" s="51"/>
      <c r="I682" s="51"/>
      <c r="J682" s="51"/>
      <c r="K682" s="51"/>
      <c r="L682" s="51"/>
      <c r="M682" s="51"/>
      <c r="N682" s="51"/>
    </row>
    <row r="683" spans="1:14" s="50" customFormat="1" x14ac:dyDescent="0.3">
      <c r="A683" s="51"/>
      <c r="B683" s="51"/>
      <c r="C683" s="51"/>
      <c r="D683" s="51"/>
      <c r="E683" s="51"/>
      <c r="F683" s="51"/>
      <c r="G683" s="51"/>
      <c r="H683" s="51"/>
      <c r="I683" s="51"/>
      <c r="J683" s="51"/>
      <c r="K683" s="51"/>
      <c r="L683" s="51"/>
      <c r="M683" s="51"/>
      <c r="N683" s="51"/>
    </row>
    <row r="684" spans="1:14" s="50" customFormat="1" x14ac:dyDescent="0.3">
      <c r="A684" s="51"/>
      <c r="B684" s="51"/>
      <c r="C684" s="51"/>
      <c r="D684" s="51"/>
      <c r="E684" s="51"/>
      <c r="F684" s="51"/>
      <c r="G684" s="51"/>
      <c r="H684" s="51"/>
      <c r="I684" s="51"/>
      <c r="J684" s="51"/>
      <c r="K684" s="51"/>
      <c r="L684" s="51"/>
      <c r="M684" s="51"/>
      <c r="N684" s="51"/>
    </row>
    <row r="685" spans="1:14" s="50" customFormat="1" x14ac:dyDescent="0.3">
      <c r="A685" s="51"/>
      <c r="B685" s="51"/>
      <c r="C685" s="51"/>
      <c r="D685" s="51"/>
      <c r="E685" s="51"/>
      <c r="F685" s="51"/>
      <c r="G685" s="51"/>
      <c r="H685" s="51"/>
      <c r="I685" s="51"/>
      <c r="J685" s="51"/>
      <c r="K685" s="51"/>
      <c r="L685" s="51"/>
      <c r="M685" s="51"/>
      <c r="N685" s="51"/>
    </row>
    <row r="686" spans="1:14" s="50" customFormat="1" x14ac:dyDescent="0.3">
      <c r="A686" s="51"/>
      <c r="B686" s="51"/>
      <c r="C686" s="51"/>
      <c r="D686" s="51"/>
      <c r="E686" s="51"/>
      <c r="F686" s="51"/>
      <c r="G686" s="51"/>
      <c r="H686" s="51"/>
      <c r="I686" s="51"/>
      <c r="J686" s="51"/>
      <c r="K686" s="51"/>
      <c r="L686" s="51"/>
      <c r="M686" s="51"/>
      <c r="N686" s="51"/>
    </row>
    <row r="687" spans="1:14" s="50" customFormat="1" x14ac:dyDescent="0.3">
      <c r="A687" s="51"/>
      <c r="B687" s="51"/>
      <c r="C687" s="51"/>
      <c r="D687" s="51"/>
      <c r="E687" s="51"/>
      <c r="F687" s="51"/>
      <c r="G687" s="51"/>
      <c r="H687" s="51"/>
      <c r="I687" s="51"/>
      <c r="J687" s="51"/>
      <c r="K687" s="51"/>
      <c r="L687" s="51"/>
      <c r="M687" s="51"/>
      <c r="N687" s="51"/>
    </row>
    <row r="688" spans="1:14" s="50" customFormat="1" x14ac:dyDescent="0.3">
      <c r="A688" s="51"/>
      <c r="B688" s="51"/>
      <c r="C688" s="51"/>
      <c r="D688" s="51"/>
      <c r="E688" s="51"/>
      <c r="F688" s="51"/>
      <c r="G688" s="51"/>
      <c r="H688" s="51"/>
      <c r="I688" s="51"/>
      <c r="J688" s="51"/>
      <c r="K688" s="51"/>
      <c r="L688" s="51"/>
      <c r="M688" s="51"/>
      <c r="N688" s="51"/>
    </row>
  </sheetData>
  <sheetProtection sheet="1" objects="1" scenarios="1"/>
  <protectedRanges>
    <protectedRange algorithmName="SHA-512" hashValue="9nFOJz613q3OfzZBJIC5JCt+r3BQs/9ZmqkRHrBp9i0mFb5WuMWWSbM7+mTaI7/SAsEsycJNJTWqQ76TI8GmAw==" saltValue="6cPCQa6zmegRo+3AsOMlvg==" spinCount="100000" sqref="F333:G341" name="Rango1"/>
  </protectedRanges>
  <mergeCells count="20">
    <mergeCell ref="A1:O1"/>
    <mergeCell ref="A2:O2"/>
    <mergeCell ref="A3:O3"/>
    <mergeCell ref="A4:O4"/>
    <mergeCell ref="A5:O5"/>
    <mergeCell ref="F6:O6"/>
    <mergeCell ref="F7:O7"/>
    <mergeCell ref="G16:G17"/>
    <mergeCell ref="H16:H17"/>
    <mergeCell ref="F16:F17"/>
    <mergeCell ref="O16:O17"/>
    <mergeCell ref="N16:N17"/>
    <mergeCell ref="I16:I17"/>
    <mergeCell ref="J16:K16"/>
    <mergeCell ref="L16:M16"/>
    <mergeCell ref="A16:A17"/>
    <mergeCell ref="B16:B17"/>
    <mergeCell ref="C16:C17"/>
    <mergeCell ref="D16:D17"/>
    <mergeCell ref="E16:E17"/>
  </mergeCells>
  <pageMargins left="0.33229166666666665" right="0.11811023622047245" top="0.27559055118110237" bottom="0.23622047244094491" header="0" footer="0"/>
  <pageSetup paperSize="9" scale="50" orientation="landscape" verticalDpi="200" r:id="rId1"/>
  <headerFooter alignWithMargins="0"/>
  <rowBreaks count="1" manualBreakCount="1">
    <brk id="264" max="14" man="1"/>
  </rowBreaks>
  <ignoredErrors>
    <ignoredError sqref="N26:O26 O33:O37 N45:O45 O60:O65 O70 O72:O73 N73 N75:O75 N78:O78 N80:O80 N33 N35 N37 N63 N65 N71 O79 N85:O85 O84 O89:O90 N90 N95:O95 N97:O97 O94 O96 O101:O102 N102 N104:O104 N110:O110 N112:O112 N114:O114 O113 N119:O119 O118 O120:O121 N121 O122:O123 N123 N131:O131 N141:O141 O145:O147 N146 N148:O148 N150:O150 N154:O154 N157:O157 N164:O164 N168:O168 N175:O175 N178:O178 N183:O183 O184:O187 N185 N187 N194:O194 N196 O203:O206 N204 N206 N208:O208 O207 N215:O215 N219:O219 N223:O223 N233:O233 N242:O242 N245:O245 O246:O248 N247 N249:O249 N251:O251 O250 O252:O253 N253 N260:O260 O261:O263 N262 O269:O270 N270 O275:O278 N276 N278 N280:O280 O279 O281:O282 N282 N289:O289 O293:O294 N294 O298:O301 N299 N301 N306:O306 O305 N308:O308 N310:O310 O307 O309 O311 N319 N321 N323" formula="1"/>
    <ignoredError sqref="H71:M71 H61:M61" unlockedFormula="1"/>
    <ignoredError sqref="N61 O71" formula="1"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619"/>
  <sheetViews>
    <sheetView showGridLines="0" view="pageBreakPreview" zoomScale="60" zoomScaleNormal="108" workbookViewId="0">
      <selection sqref="A1:K1"/>
    </sheetView>
  </sheetViews>
  <sheetFormatPr baseColWidth="10" defaultColWidth="11.42578125" defaultRowHeight="15.75" x14ac:dyDescent="0.3"/>
  <cols>
    <col min="1" max="1" width="5.5703125" style="2" customWidth="1"/>
    <col min="2" max="2" width="5.28515625" style="2" customWidth="1"/>
    <col min="3" max="4" width="5" style="2" customWidth="1"/>
    <col min="5" max="5" width="5.28515625" style="2" customWidth="1"/>
    <col min="6" max="6" width="57.28515625" style="2" customWidth="1"/>
    <col min="7" max="7" width="18.42578125" style="2" customWidth="1"/>
    <col min="8" max="8" width="14.28515625" style="2" customWidth="1"/>
    <col min="9" max="9" width="14.7109375" style="2" customWidth="1"/>
    <col min="10" max="10" width="15.5703125" style="2" customWidth="1"/>
    <col min="11" max="11" width="11.42578125" style="1"/>
    <col min="12" max="12" width="17.5703125" style="50" bestFit="1" customWidth="1"/>
    <col min="13" max="13" width="12.42578125" style="50" bestFit="1" customWidth="1"/>
    <col min="14" max="58" width="11.42578125" style="50"/>
    <col min="59" max="16384" width="11.42578125" style="1"/>
  </cols>
  <sheetData>
    <row r="1" spans="1:11" ht="15.75" customHeight="1" x14ac:dyDescent="0.2">
      <c r="A1" s="486" t="e">
        <f>+#REF!</f>
        <v>#REF!</v>
      </c>
      <c r="B1" s="487"/>
      <c r="C1" s="487"/>
      <c r="D1" s="487"/>
      <c r="E1" s="487"/>
      <c r="F1" s="487"/>
      <c r="G1" s="487"/>
      <c r="H1" s="487"/>
      <c r="I1" s="487"/>
      <c r="J1" s="487"/>
      <c r="K1" s="488"/>
    </row>
    <row r="2" spans="1:11" ht="15.75" customHeight="1" x14ac:dyDescent="0.25">
      <c r="A2" s="489" t="s">
        <v>1</v>
      </c>
      <c r="B2" s="469"/>
      <c r="C2" s="469"/>
      <c r="D2" s="469"/>
      <c r="E2" s="469"/>
      <c r="F2" s="469"/>
      <c r="G2" s="469"/>
      <c r="H2" s="469"/>
      <c r="I2" s="469"/>
      <c r="J2" s="469"/>
      <c r="K2" s="490"/>
    </row>
    <row r="3" spans="1:11" ht="15.75" customHeight="1" x14ac:dyDescent="0.25">
      <c r="A3" s="491" t="s">
        <v>2</v>
      </c>
      <c r="B3" s="471"/>
      <c r="C3" s="471"/>
      <c r="D3" s="471"/>
      <c r="E3" s="471"/>
      <c r="F3" s="471"/>
      <c r="G3" s="471"/>
      <c r="H3" s="471"/>
      <c r="I3" s="471"/>
      <c r="J3" s="471"/>
      <c r="K3" s="492"/>
    </row>
    <row r="4" spans="1:11" ht="15.75" customHeight="1" x14ac:dyDescent="0.2">
      <c r="A4" s="472" t="s">
        <v>798</v>
      </c>
      <c r="B4" s="473"/>
      <c r="C4" s="473"/>
      <c r="D4" s="473"/>
      <c r="E4" s="473"/>
      <c r="F4" s="473"/>
      <c r="G4" s="473"/>
      <c r="H4" s="473"/>
      <c r="I4" s="473"/>
      <c r="J4" s="473"/>
      <c r="K4" s="493"/>
    </row>
    <row r="5" spans="1:11" ht="15.75" customHeight="1" x14ac:dyDescent="0.2">
      <c r="A5" s="472" t="e">
        <f>+#REF!</f>
        <v>#REF!</v>
      </c>
      <c r="B5" s="473"/>
      <c r="C5" s="473"/>
      <c r="D5" s="473"/>
      <c r="E5" s="473"/>
      <c r="F5" s="473"/>
      <c r="G5" s="473"/>
      <c r="H5" s="473"/>
      <c r="I5" s="473"/>
      <c r="J5" s="473"/>
      <c r="K5" s="493"/>
    </row>
    <row r="6" spans="1:11" ht="15.75" customHeight="1" x14ac:dyDescent="0.2">
      <c r="A6" s="6" t="s">
        <v>15</v>
      </c>
      <c r="B6" s="4"/>
      <c r="C6" s="4"/>
      <c r="D6" s="4"/>
      <c r="E6" s="4"/>
      <c r="F6" s="474" t="s">
        <v>69</v>
      </c>
      <c r="G6" s="474"/>
      <c r="H6" s="474"/>
      <c r="I6" s="474"/>
      <c r="J6" s="474"/>
      <c r="K6" s="476"/>
    </row>
    <row r="7" spans="1:11" ht="15.75" customHeight="1" x14ac:dyDescent="0.2">
      <c r="A7" s="9" t="s">
        <v>532</v>
      </c>
      <c r="B7" s="10"/>
      <c r="C7" s="10"/>
      <c r="D7" s="7"/>
      <c r="E7" s="10"/>
      <c r="F7" s="477" t="s">
        <v>1437</v>
      </c>
      <c r="G7" s="477"/>
      <c r="H7" s="477"/>
      <c r="I7" s="477"/>
      <c r="J7" s="477"/>
      <c r="K7" s="478"/>
    </row>
    <row r="8" spans="1:11" ht="15.75" customHeight="1" x14ac:dyDescent="0.2">
      <c r="A8" s="13" t="s">
        <v>497</v>
      </c>
      <c r="B8" s="14"/>
      <c r="C8" s="14"/>
      <c r="D8" s="14"/>
      <c r="E8" s="14"/>
      <c r="F8" s="14"/>
      <c r="G8" s="14"/>
      <c r="H8" s="14"/>
      <c r="I8" s="14"/>
      <c r="J8" s="14"/>
      <c r="K8" s="15"/>
    </row>
    <row r="9" spans="1:11" ht="13.5" x14ac:dyDescent="0.25">
      <c r="A9" s="32" t="s">
        <v>533</v>
      </c>
      <c r="B9" s="3"/>
      <c r="C9" s="3"/>
      <c r="D9" s="3"/>
      <c r="E9" s="33"/>
      <c r="F9" s="34"/>
      <c r="G9" s="46">
        <f>+PPNE3!F16</f>
        <v>0</v>
      </c>
      <c r="H9" s="31"/>
      <c r="I9" s="31"/>
      <c r="J9" s="31"/>
      <c r="K9" s="35"/>
    </row>
    <row r="10" spans="1:11" ht="13.5" x14ac:dyDescent="0.25">
      <c r="A10" s="32" t="s">
        <v>534</v>
      </c>
      <c r="B10" s="3"/>
      <c r="C10" s="3"/>
      <c r="D10" s="3"/>
      <c r="E10" s="33"/>
      <c r="F10" s="34"/>
      <c r="G10" s="46">
        <f>+PPNE3!F25</f>
        <v>728929078.99999988</v>
      </c>
      <c r="H10" s="31"/>
      <c r="I10" s="31"/>
      <c r="J10" s="31"/>
      <c r="K10" s="35"/>
    </row>
    <row r="11" spans="1:11" ht="13.5" x14ac:dyDescent="0.25">
      <c r="A11" s="32" t="s">
        <v>535</v>
      </c>
      <c r="B11" s="3"/>
      <c r="C11" s="3"/>
      <c r="D11" s="3"/>
      <c r="E11" s="33"/>
      <c r="F11" s="34"/>
      <c r="G11" s="46">
        <f>+PPNE3!F15</f>
        <v>281166380</v>
      </c>
      <c r="H11" s="31"/>
      <c r="I11" s="31"/>
      <c r="J11" s="31"/>
      <c r="K11" s="35"/>
    </row>
    <row r="12" spans="1:11" ht="13.5" x14ac:dyDescent="0.25">
      <c r="A12" s="32" t="s">
        <v>536</v>
      </c>
      <c r="B12" s="3"/>
      <c r="C12" s="3"/>
      <c r="D12" s="3"/>
      <c r="E12" s="33"/>
      <c r="F12" s="34"/>
      <c r="G12" s="46">
        <f>+PPNE3!F9+PPNE3!F17+PPNE3!F21+PPNE3!F22</f>
        <v>190000000</v>
      </c>
      <c r="H12" s="31"/>
      <c r="I12" s="31"/>
      <c r="J12" s="31"/>
      <c r="K12" s="35"/>
    </row>
    <row r="13" spans="1:11" ht="13.5" x14ac:dyDescent="0.25">
      <c r="A13" s="36" t="s">
        <v>537</v>
      </c>
      <c r="B13" s="3"/>
      <c r="C13" s="3"/>
      <c r="D13" s="3"/>
      <c r="E13" s="33"/>
      <c r="F13" s="34"/>
      <c r="G13" s="47">
        <f>+PPNE3!F18</f>
        <v>184435500</v>
      </c>
      <c r="H13" s="31"/>
      <c r="I13" s="31"/>
      <c r="J13" s="31"/>
      <c r="K13" s="35"/>
    </row>
    <row r="14" spans="1:11" ht="14.25" thickBot="1" x14ac:dyDescent="0.3">
      <c r="A14" s="24" t="s">
        <v>538</v>
      </c>
      <c r="B14" s="25"/>
      <c r="C14" s="25"/>
      <c r="D14" s="25"/>
      <c r="E14" s="26"/>
      <c r="F14" s="27"/>
      <c r="G14" s="28">
        <f>SUM(G9:G13)</f>
        <v>1384530959</v>
      </c>
      <c r="H14" s="29"/>
      <c r="I14" s="29"/>
      <c r="J14" s="29"/>
      <c r="K14" s="30"/>
    </row>
    <row r="15" spans="1:11" ht="15.75" customHeight="1" thickTop="1" x14ac:dyDescent="0.2">
      <c r="A15" s="16" t="s">
        <v>539</v>
      </c>
      <c r="B15" s="11"/>
      <c r="C15" s="11"/>
      <c r="D15" s="11"/>
      <c r="E15" s="11"/>
      <c r="F15" s="11"/>
      <c r="G15" s="11"/>
      <c r="H15" s="11"/>
      <c r="I15" s="11"/>
      <c r="J15" s="11"/>
      <c r="K15" s="17"/>
    </row>
    <row r="16" spans="1:11" ht="19.5" customHeight="1" x14ac:dyDescent="0.2">
      <c r="A16" s="475" t="s">
        <v>540</v>
      </c>
      <c r="B16" s="475" t="s">
        <v>541</v>
      </c>
      <c r="C16" s="475" t="s">
        <v>500</v>
      </c>
      <c r="D16" s="475" t="s">
        <v>542</v>
      </c>
      <c r="E16" s="475" t="s">
        <v>501</v>
      </c>
      <c r="F16" s="480" t="s">
        <v>543</v>
      </c>
      <c r="G16" s="479" t="s">
        <v>799</v>
      </c>
      <c r="H16" s="479" t="s">
        <v>478</v>
      </c>
      <c r="I16" s="479" t="s">
        <v>67</v>
      </c>
      <c r="J16" s="482" t="s">
        <v>548</v>
      </c>
      <c r="K16" s="482" t="s">
        <v>504</v>
      </c>
    </row>
    <row r="17" spans="1:12" ht="44.25" customHeight="1" x14ac:dyDescent="0.2">
      <c r="A17" s="475"/>
      <c r="B17" s="475"/>
      <c r="C17" s="475"/>
      <c r="D17" s="475"/>
      <c r="E17" s="475"/>
      <c r="F17" s="481"/>
      <c r="G17" s="479"/>
      <c r="H17" s="479"/>
      <c r="I17" s="479"/>
      <c r="J17" s="483"/>
      <c r="K17" s="483"/>
    </row>
    <row r="18" spans="1:12" ht="12.75" x14ac:dyDescent="0.2">
      <c r="A18" s="318">
        <v>2</v>
      </c>
      <c r="B18" s="319"/>
      <c r="C18" s="319"/>
      <c r="D18" s="319"/>
      <c r="E18" s="319"/>
      <c r="F18" s="320" t="s">
        <v>35</v>
      </c>
      <c r="G18" s="321">
        <f>+G19+G67+G170+G254+G270+G323</f>
        <v>374435500</v>
      </c>
      <c r="H18" s="321">
        <f t="shared" ref="H18:K18" si="0">+H19+H67+H170+H254+H270+H323</f>
        <v>728929079.13453472</v>
      </c>
      <c r="I18" s="321">
        <f t="shared" si="0"/>
        <v>281166380</v>
      </c>
      <c r="J18" s="403">
        <f t="shared" si="0"/>
        <v>1384530959.1345348</v>
      </c>
      <c r="K18" s="321">
        <f t="shared" si="0"/>
        <v>103.24691209708311</v>
      </c>
      <c r="L18" s="395">
        <f>+G14-J18</f>
        <v>-0.13453483581542969</v>
      </c>
    </row>
    <row r="19" spans="1:12" ht="12.75" x14ac:dyDescent="0.2">
      <c r="A19" s="322">
        <v>2</v>
      </c>
      <c r="B19" s="323">
        <v>1</v>
      </c>
      <c r="C19" s="323"/>
      <c r="D19" s="323"/>
      <c r="E19" s="323"/>
      <c r="F19" s="324" t="s">
        <v>553</v>
      </c>
      <c r="G19" s="325">
        <f>+G20+G42+G54+G58</f>
        <v>0</v>
      </c>
      <c r="H19" s="325">
        <f t="shared" ref="H19:K19" si="1">+H20+H42+H54+H58</f>
        <v>489088804.13999993</v>
      </c>
      <c r="I19" s="325">
        <f>+I20+I42+I54+I58</f>
        <v>281166380</v>
      </c>
      <c r="J19" s="325">
        <f t="shared" si="1"/>
        <v>770255184.13999999</v>
      </c>
      <c r="K19" s="325">
        <f t="shared" si="1"/>
        <v>59.298759765777291</v>
      </c>
    </row>
    <row r="20" spans="1:12" ht="12.75" x14ac:dyDescent="0.2">
      <c r="A20" s="326">
        <v>2</v>
      </c>
      <c r="B20" s="327">
        <v>1</v>
      </c>
      <c r="C20" s="327">
        <v>1</v>
      </c>
      <c r="D20" s="327"/>
      <c r="E20" s="327"/>
      <c r="F20" s="328" t="s">
        <v>554</v>
      </c>
      <c r="G20" s="329">
        <f>+G21+G26+G33+G35+G37</f>
        <v>0</v>
      </c>
      <c r="H20" s="329">
        <f t="shared" ref="H20:J20" si="2">+H21+H26+H33+H35+H37</f>
        <v>232292859.25999993</v>
      </c>
      <c r="I20" s="329">
        <f t="shared" si="2"/>
        <v>240678431</v>
      </c>
      <c r="J20" s="329">
        <f t="shared" si="2"/>
        <v>472971290.25999993</v>
      </c>
      <c r="K20" s="41">
        <f>+K21+K28+K36+K38+K40+K45</f>
        <v>37.826947097476172</v>
      </c>
    </row>
    <row r="21" spans="1:12" ht="12.75" x14ac:dyDescent="0.2">
      <c r="A21" s="330">
        <v>2</v>
      </c>
      <c r="B21" s="331">
        <v>1</v>
      </c>
      <c r="C21" s="331">
        <v>1</v>
      </c>
      <c r="D21" s="331">
        <v>1</v>
      </c>
      <c r="E21" s="331"/>
      <c r="F21" s="332" t="s">
        <v>555</v>
      </c>
      <c r="G21" s="333">
        <f>SUM(G22:G25)</f>
        <v>0</v>
      </c>
      <c r="H21" s="333">
        <f t="shared" ref="H21:K21" si="3">SUM(H22:H25)</f>
        <v>27464979.459999919</v>
      </c>
      <c r="I21" s="333">
        <f t="shared" si="3"/>
        <v>221643881</v>
      </c>
      <c r="J21" s="333">
        <f t="shared" si="3"/>
        <v>249108860.45999992</v>
      </c>
      <c r="K21" s="333">
        <f t="shared" si="3"/>
        <v>17.992292538963301</v>
      </c>
    </row>
    <row r="22" spans="1:12" ht="12.75" x14ac:dyDescent="0.2">
      <c r="A22" s="334">
        <v>2</v>
      </c>
      <c r="B22" s="335">
        <v>1</v>
      </c>
      <c r="C22" s="335">
        <v>1</v>
      </c>
      <c r="D22" s="335">
        <v>1</v>
      </c>
      <c r="E22" s="335" t="s">
        <v>556</v>
      </c>
      <c r="F22" s="336" t="s">
        <v>557</v>
      </c>
      <c r="G22" s="337">
        <v>0</v>
      </c>
      <c r="H22" s="337">
        <v>27464979.459999919</v>
      </c>
      <c r="I22" s="337">
        <v>221643881</v>
      </c>
      <c r="J22" s="314">
        <f>SUBTOTAL(9,G22:I22)</f>
        <v>249108860.45999992</v>
      </c>
      <c r="K22" s="317">
        <f>IFERROR(J22/$J$18*100,"0.00")</f>
        <v>17.992292538963301</v>
      </c>
    </row>
    <row r="23" spans="1:12" ht="12.75" x14ac:dyDescent="0.2">
      <c r="A23" s="334">
        <v>2</v>
      </c>
      <c r="B23" s="335">
        <v>1</v>
      </c>
      <c r="C23" s="335">
        <v>1</v>
      </c>
      <c r="D23" s="335">
        <v>1</v>
      </c>
      <c r="E23" s="335" t="s">
        <v>558</v>
      </c>
      <c r="F23" s="338" t="s">
        <v>559</v>
      </c>
      <c r="G23" s="337">
        <v>0</v>
      </c>
      <c r="H23" s="337">
        <v>0</v>
      </c>
      <c r="I23" s="337">
        <v>0</v>
      </c>
      <c r="J23" s="314">
        <f t="shared" ref="J23:J27" si="4">SUBTOTAL(9,G23:I23)</f>
        <v>0</v>
      </c>
      <c r="K23" s="317">
        <f t="shared" ref="K23:K27" si="5">IFERROR(J23/$J$18*100,"0.00")</f>
        <v>0</v>
      </c>
    </row>
    <row r="24" spans="1:12" ht="12.75" x14ac:dyDescent="0.2">
      <c r="A24" s="334">
        <v>2</v>
      </c>
      <c r="B24" s="335">
        <v>1</v>
      </c>
      <c r="C24" s="335">
        <v>1</v>
      </c>
      <c r="D24" s="335">
        <v>1</v>
      </c>
      <c r="E24" s="335" t="s">
        <v>560</v>
      </c>
      <c r="F24" s="338" t="s">
        <v>561</v>
      </c>
      <c r="G24" s="337">
        <v>0</v>
      </c>
      <c r="H24" s="337">
        <v>0</v>
      </c>
      <c r="I24" s="337">
        <v>0</v>
      </c>
      <c r="J24" s="314">
        <f t="shared" si="4"/>
        <v>0</v>
      </c>
      <c r="K24" s="317">
        <f t="shared" si="5"/>
        <v>0</v>
      </c>
    </row>
    <row r="25" spans="1:12" ht="12.75" x14ac:dyDescent="0.2">
      <c r="A25" s="334">
        <v>2</v>
      </c>
      <c r="B25" s="335">
        <v>1</v>
      </c>
      <c r="C25" s="335">
        <v>1</v>
      </c>
      <c r="D25" s="335">
        <v>1</v>
      </c>
      <c r="E25" s="335" t="s">
        <v>562</v>
      </c>
      <c r="F25" s="338" t="s">
        <v>563</v>
      </c>
      <c r="G25" s="337">
        <v>0</v>
      </c>
      <c r="H25" s="337">
        <v>0</v>
      </c>
      <c r="I25" s="337">
        <v>0</v>
      </c>
      <c r="J25" s="314">
        <f t="shared" si="4"/>
        <v>0</v>
      </c>
      <c r="K25" s="317">
        <f t="shared" si="5"/>
        <v>0</v>
      </c>
    </row>
    <row r="26" spans="1:12" ht="12.75" x14ac:dyDescent="0.2">
      <c r="A26" s="330">
        <v>2</v>
      </c>
      <c r="B26" s="331">
        <v>1</v>
      </c>
      <c r="C26" s="331">
        <v>1</v>
      </c>
      <c r="D26" s="331">
        <v>2</v>
      </c>
      <c r="E26" s="331"/>
      <c r="F26" s="332" t="s">
        <v>564</v>
      </c>
      <c r="G26" s="333">
        <f>SUM(G27:G32)</f>
        <v>0</v>
      </c>
      <c r="H26" s="333">
        <f t="shared" ref="H26:I26" si="6">SUM(H27:H32)</f>
        <v>184785692.80000001</v>
      </c>
      <c r="I26" s="333">
        <f t="shared" si="6"/>
        <v>0</v>
      </c>
      <c r="J26" s="333">
        <f t="shared" ref="J26" si="7">SUM(J27:J32)</f>
        <v>184785692.80000001</v>
      </c>
      <c r="K26" s="42">
        <f>SUM(K27:K32)</f>
        <v>13.34644715460237</v>
      </c>
    </row>
    <row r="27" spans="1:12" ht="12.75" x14ac:dyDescent="0.2">
      <c r="A27" s="334">
        <v>2</v>
      </c>
      <c r="B27" s="335">
        <v>1</v>
      </c>
      <c r="C27" s="335">
        <v>1</v>
      </c>
      <c r="D27" s="335">
        <v>2</v>
      </c>
      <c r="E27" s="335" t="s">
        <v>565</v>
      </c>
      <c r="F27" s="338" t="s">
        <v>566</v>
      </c>
      <c r="G27" s="337">
        <v>0</v>
      </c>
      <c r="H27" s="337">
        <v>0</v>
      </c>
      <c r="I27" s="337">
        <v>0</v>
      </c>
      <c r="J27" s="314">
        <f t="shared" si="4"/>
        <v>0</v>
      </c>
      <c r="K27" s="317">
        <f t="shared" si="5"/>
        <v>0</v>
      </c>
    </row>
    <row r="28" spans="1:12" ht="12.75" x14ac:dyDescent="0.2">
      <c r="A28" s="334">
        <v>2</v>
      </c>
      <c r="B28" s="335">
        <v>1</v>
      </c>
      <c r="C28" s="335">
        <v>1</v>
      </c>
      <c r="D28" s="335">
        <v>2</v>
      </c>
      <c r="E28" s="335" t="s">
        <v>560</v>
      </c>
      <c r="F28" s="338" t="s">
        <v>567</v>
      </c>
      <c r="G28" s="337">
        <v>0</v>
      </c>
      <c r="H28" s="337">
        <v>0</v>
      </c>
      <c r="I28" s="337">
        <v>0</v>
      </c>
      <c r="J28" s="314">
        <f t="shared" ref="J28:J32" si="8">SUBTOTAL(9,G28:I28)</f>
        <v>0</v>
      </c>
      <c r="K28" s="317">
        <f t="shared" ref="K28:K34" si="9">IFERROR(J28/$J$18*100,"0.00")</f>
        <v>0</v>
      </c>
    </row>
    <row r="29" spans="1:12" ht="12.75" x14ac:dyDescent="0.2">
      <c r="A29" s="334">
        <v>2</v>
      </c>
      <c r="B29" s="335">
        <v>1</v>
      </c>
      <c r="C29" s="335">
        <v>1</v>
      </c>
      <c r="D29" s="335">
        <v>2</v>
      </c>
      <c r="E29" s="335" t="s">
        <v>562</v>
      </c>
      <c r="F29" s="338" t="s">
        <v>568</v>
      </c>
      <c r="G29" s="337">
        <v>0</v>
      </c>
      <c r="H29" s="337">
        <v>0</v>
      </c>
      <c r="I29" s="337">
        <v>0</v>
      </c>
      <c r="J29" s="314">
        <f t="shared" si="8"/>
        <v>0</v>
      </c>
      <c r="K29" s="317">
        <f t="shared" si="9"/>
        <v>0</v>
      </c>
    </row>
    <row r="30" spans="1:12" ht="12.75" x14ac:dyDescent="0.2">
      <c r="A30" s="339">
        <v>2</v>
      </c>
      <c r="B30" s="340">
        <v>1</v>
      </c>
      <c r="C30" s="340">
        <v>1</v>
      </c>
      <c r="D30" s="340">
        <v>2</v>
      </c>
      <c r="E30" s="340" t="s">
        <v>569</v>
      </c>
      <c r="F30" s="341" t="s">
        <v>570</v>
      </c>
      <c r="G30" s="337">
        <v>0</v>
      </c>
      <c r="H30" s="337">
        <v>179955882.80000001</v>
      </c>
      <c r="I30" s="337">
        <v>0</v>
      </c>
      <c r="J30" s="314">
        <f t="shared" si="8"/>
        <v>179955882.80000001</v>
      </c>
      <c r="K30" s="317">
        <f t="shared" si="9"/>
        <v>12.997606273281875</v>
      </c>
    </row>
    <row r="31" spans="1:12" ht="12.75" x14ac:dyDescent="0.2">
      <c r="A31" s="339">
        <v>2</v>
      </c>
      <c r="B31" s="340">
        <v>1</v>
      </c>
      <c r="C31" s="340">
        <v>1</v>
      </c>
      <c r="D31" s="340">
        <v>2</v>
      </c>
      <c r="E31" s="340" t="s">
        <v>571</v>
      </c>
      <c r="F31" s="341" t="s">
        <v>572</v>
      </c>
      <c r="G31" s="337">
        <v>0</v>
      </c>
      <c r="H31" s="337">
        <v>4829810</v>
      </c>
      <c r="I31" s="337">
        <v>0</v>
      </c>
      <c r="J31" s="314">
        <f t="shared" si="8"/>
        <v>4829810</v>
      </c>
      <c r="K31" s="317">
        <f t="shared" si="9"/>
        <v>0.34884088132049401</v>
      </c>
    </row>
    <row r="32" spans="1:12" ht="12.75" x14ac:dyDescent="0.2">
      <c r="A32" s="339">
        <v>2</v>
      </c>
      <c r="B32" s="340">
        <v>1</v>
      </c>
      <c r="C32" s="340">
        <v>1</v>
      </c>
      <c r="D32" s="340">
        <v>2</v>
      </c>
      <c r="E32" s="340" t="s">
        <v>573</v>
      </c>
      <c r="F32" s="341" t="s">
        <v>574</v>
      </c>
      <c r="G32" s="337">
        <v>0</v>
      </c>
      <c r="H32" s="337">
        <v>0</v>
      </c>
      <c r="I32" s="337">
        <v>0</v>
      </c>
      <c r="J32" s="314">
        <f t="shared" si="8"/>
        <v>0</v>
      </c>
      <c r="K32" s="317">
        <f t="shared" si="9"/>
        <v>0</v>
      </c>
    </row>
    <row r="33" spans="1:11" ht="12.75" x14ac:dyDescent="0.2">
      <c r="A33" s="330">
        <v>2</v>
      </c>
      <c r="B33" s="331">
        <v>1</v>
      </c>
      <c r="C33" s="331">
        <v>1</v>
      </c>
      <c r="D33" s="331">
        <v>3</v>
      </c>
      <c r="E33" s="331"/>
      <c r="F33" s="332" t="s">
        <v>575</v>
      </c>
      <c r="G33" s="333">
        <f>G34</f>
        <v>0</v>
      </c>
      <c r="H33" s="333">
        <f t="shared" ref="H33:K33" si="10">H34</f>
        <v>0</v>
      </c>
      <c r="I33" s="333">
        <f t="shared" si="10"/>
        <v>0</v>
      </c>
      <c r="J33" s="333">
        <f t="shared" si="10"/>
        <v>0</v>
      </c>
      <c r="K33" s="42">
        <f t="shared" si="10"/>
        <v>0</v>
      </c>
    </row>
    <row r="34" spans="1:11" ht="12.75" x14ac:dyDescent="0.2">
      <c r="A34" s="334">
        <v>2</v>
      </c>
      <c r="B34" s="335">
        <v>1</v>
      </c>
      <c r="C34" s="335">
        <v>1</v>
      </c>
      <c r="D34" s="335">
        <v>3</v>
      </c>
      <c r="E34" s="335" t="s">
        <v>556</v>
      </c>
      <c r="F34" s="338" t="s">
        <v>575</v>
      </c>
      <c r="G34" s="337">
        <v>0</v>
      </c>
      <c r="H34" s="337">
        <v>0</v>
      </c>
      <c r="I34" s="337">
        <v>0</v>
      </c>
      <c r="J34" s="314">
        <f t="shared" ref="J34:J41" si="11">SUBTOTAL(9,G34:I34)</f>
        <v>0</v>
      </c>
      <c r="K34" s="317">
        <f t="shared" si="9"/>
        <v>0</v>
      </c>
    </row>
    <row r="35" spans="1:11" ht="12.75" x14ac:dyDescent="0.2">
      <c r="A35" s="330">
        <v>2</v>
      </c>
      <c r="B35" s="331">
        <v>1</v>
      </c>
      <c r="C35" s="331">
        <v>1</v>
      </c>
      <c r="D35" s="331">
        <v>4</v>
      </c>
      <c r="E35" s="331"/>
      <c r="F35" s="332" t="s">
        <v>576</v>
      </c>
      <c r="G35" s="333">
        <f>G36</f>
        <v>0</v>
      </c>
      <c r="H35" s="333">
        <f t="shared" ref="H35:K35" si="12">H36</f>
        <v>16220643</v>
      </c>
      <c r="I35" s="333">
        <f t="shared" si="12"/>
        <v>19034550</v>
      </c>
      <c r="J35" s="333">
        <f t="shared" si="12"/>
        <v>35255193</v>
      </c>
      <c r="K35" s="42">
        <f t="shared" si="12"/>
        <v>2.5463636452042855</v>
      </c>
    </row>
    <row r="36" spans="1:11" ht="12.75" x14ac:dyDescent="0.2">
      <c r="A36" s="334">
        <v>2</v>
      </c>
      <c r="B36" s="335">
        <v>1</v>
      </c>
      <c r="C36" s="335">
        <v>1</v>
      </c>
      <c r="D36" s="335">
        <v>4</v>
      </c>
      <c r="E36" s="335" t="s">
        <v>556</v>
      </c>
      <c r="F36" s="338" t="s">
        <v>576</v>
      </c>
      <c r="G36" s="337">
        <v>0</v>
      </c>
      <c r="H36" s="337">
        <v>16220643</v>
      </c>
      <c r="I36" s="337">
        <v>19034550</v>
      </c>
      <c r="J36" s="349">
        <f t="shared" si="11"/>
        <v>35255193</v>
      </c>
      <c r="K36" s="317">
        <f t="shared" ref="K36:K41" si="13">IFERROR(J36/$J$18*100,"0.00")</f>
        <v>2.5463636452042855</v>
      </c>
    </row>
    <row r="37" spans="1:11" ht="12.75" x14ac:dyDescent="0.2">
      <c r="A37" s="330">
        <v>2</v>
      </c>
      <c r="B37" s="331">
        <v>1</v>
      </c>
      <c r="C37" s="331">
        <v>1</v>
      </c>
      <c r="D37" s="331">
        <v>5</v>
      </c>
      <c r="E37" s="331"/>
      <c r="F37" s="332" t="s">
        <v>577</v>
      </c>
      <c r="G37" s="333">
        <f>SUM(G38:G41)</f>
        <v>0</v>
      </c>
      <c r="H37" s="333">
        <f t="shared" ref="H37:K37" si="14">SUM(H38:H41)</f>
        <v>3821544</v>
      </c>
      <c r="I37" s="333">
        <f t="shared" si="14"/>
        <v>0</v>
      </c>
      <c r="J37" s="333">
        <f t="shared" si="14"/>
        <v>3821544</v>
      </c>
      <c r="K37" s="42">
        <f t="shared" si="14"/>
        <v>0.27601722986308902</v>
      </c>
    </row>
    <row r="38" spans="1:11" ht="12.75" x14ac:dyDescent="0.2">
      <c r="A38" s="334">
        <v>2</v>
      </c>
      <c r="B38" s="335">
        <v>1</v>
      </c>
      <c r="C38" s="335">
        <v>1</v>
      </c>
      <c r="D38" s="335">
        <v>5</v>
      </c>
      <c r="E38" s="335" t="s">
        <v>556</v>
      </c>
      <c r="F38" s="342" t="s">
        <v>577</v>
      </c>
      <c r="G38" s="337">
        <v>0</v>
      </c>
      <c r="H38" s="337">
        <v>0</v>
      </c>
      <c r="I38" s="337">
        <v>0</v>
      </c>
      <c r="J38" s="349">
        <f t="shared" si="11"/>
        <v>0</v>
      </c>
      <c r="K38" s="317">
        <f t="shared" si="13"/>
        <v>0</v>
      </c>
    </row>
    <row r="39" spans="1:11" ht="12.75" x14ac:dyDescent="0.2">
      <c r="A39" s="334">
        <v>2</v>
      </c>
      <c r="B39" s="335">
        <v>1</v>
      </c>
      <c r="C39" s="335">
        <v>1</v>
      </c>
      <c r="D39" s="335">
        <v>5</v>
      </c>
      <c r="E39" s="335" t="s">
        <v>558</v>
      </c>
      <c r="F39" s="338" t="s">
        <v>578</v>
      </c>
      <c r="G39" s="337">
        <v>0</v>
      </c>
      <c r="H39" s="337">
        <v>0</v>
      </c>
      <c r="I39" s="337">
        <v>0</v>
      </c>
      <c r="J39" s="349">
        <f t="shared" si="11"/>
        <v>0</v>
      </c>
      <c r="K39" s="317">
        <f t="shared" si="13"/>
        <v>0</v>
      </c>
    </row>
    <row r="40" spans="1:11" ht="12.75" x14ac:dyDescent="0.2">
      <c r="A40" s="334">
        <v>2</v>
      </c>
      <c r="B40" s="335">
        <v>1</v>
      </c>
      <c r="C40" s="335">
        <v>1</v>
      </c>
      <c r="D40" s="335">
        <v>5</v>
      </c>
      <c r="E40" s="335" t="s">
        <v>565</v>
      </c>
      <c r="F40" s="338" t="s">
        <v>579</v>
      </c>
      <c r="G40" s="337">
        <v>0</v>
      </c>
      <c r="H40" s="337">
        <v>2984784</v>
      </c>
      <c r="I40" s="337">
        <v>0</v>
      </c>
      <c r="J40" s="349">
        <f t="shared" si="11"/>
        <v>2984784</v>
      </c>
      <c r="K40" s="317">
        <f t="shared" si="13"/>
        <v>0.21558087815282784</v>
      </c>
    </row>
    <row r="41" spans="1:11" ht="12.75" x14ac:dyDescent="0.2">
      <c r="A41" s="334">
        <v>2</v>
      </c>
      <c r="B41" s="335">
        <v>1</v>
      </c>
      <c r="C41" s="335">
        <v>1</v>
      </c>
      <c r="D41" s="335">
        <v>5</v>
      </c>
      <c r="E41" s="335" t="s">
        <v>580</v>
      </c>
      <c r="F41" s="338" t="s">
        <v>581</v>
      </c>
      <c r="G41" s="337">
        <v>0</v>
      </c>
      <c r="H41" s="337">
        <v>836760</v>
      </c>
      <c r="I41" s="337">
        <v>0</v>
      </c>
      <c r="J41" s="349">
        <f t="shared" si="11"/>
        <v>836760</v>
      </c>
      <c r="K41" s="317">
        <f t="shared" si="13"/>
        <v>6.0436351710261182E-2</v>
      </c>
    </row>
    <row r="42" spans="1:11" ht="12.75" x14ac:dyDescent="0.2">
      <c r="A42" s="326">
        <v>2</v>
      </c>
      <c r="B42" s="327">
        <v>1</v>
      </c>
      <c r="C42" s="327">
        <v>2</v>
      </c>
      <c r="D42" s="327"/>
      <c r="E42" s="327"/>
      <c r="F42" s="328" t="s">
        <v>582</v>
      </c>
      <c r="G42" s="329">
        <f>+G43+G45</f>
        <v>0</v>
      </c>
      <c r="H42" s="329">
        <f t="shared" ref="H42:K42" si="15">+H43+H45</f>
        <v>230000000</v>
      </c>
      <c r="I42" s="329">
        <f t="shared" si="15"/>
        <v>6376956</v>
      </c>
      <c r="J42" s="329">
        <f t="shared" si="15"/>
        <v>236376956</v>
      </c>
      <c r="K42" s="329">
        <f t="shared" si="15"/>
        <v>17.072710035155758</v>
      </c>
    </row>
    <row r="43" spans="1:11" ht="12.75" x14ac:dyDescent="0.2">
      <c r="A43" s="330">
        <v>2</v>
      </c>
      <c r="B43" s="331">
        <v>1</v>
      </c>
      <c r="C43" s="331">
        <v>2</v>
      </c>
      <c r="D43" s="331">
        <v>1</v>
      </c>
      <c r="E43" s="331"/>
      <c r="F43" s="332" t="s">
        <v>583</v>
      </c>
      <c r="G43" s="333">
        <f>G44</f>
        <v>0</v>
      </c>
      <c r="H43" s="333">
        <f t="shared" ref="H43:K43" si="16">H44</f>
        <v>0</v>
      </c>
      <c r="I43" s="333">
        <f t="shared" si="16"/>
        <v>0</v>
      </c>
      <c r="J43" s="333">
        <f t="shared" si="16"/>
        <v>0</v>
      </c>
      <c r="K43" s="42">
        <f t="shared" si="16"/>
        <v>0</v>
      </c>
    </row>
    <row r="44" spans="1:11" ht="12.75" x14ac:dyDescent="0.2">
      <c r="A44" s="334">
        <v>2</v>
      </c>
      <c r="B44" s="335">
        <v>1</v>
      </c>
      <c r="C44" s="335">
        <v>2</v>
      </c>
      <c r="D44" s="335">
        <v>1</v>
      </c>
      <c r="E44" s="335" t="s">
        <v>556</v>
      </c>
      <c r="F44" s="338" t="s">
        <v>583</v>
      </c>
      <c r="G44" s="337">
        <v>0</v>
      </c>
      <c r="H44" s="337">
        <v>0</v>
      </c>
      <c r="I44" s="337">
        <v>0</v>
      </c>
      <c r="J44" s="314">
        <f>SUBTOTAL(9,G44:I44)</f>
        <v>0</v>
      </c>
      <c r="K44" s="317">
        <f t="shared" ref="K44" si="17">IFERROR(J44/$J$18*100,"0.00")</f>
        <v>0</v>
      </c>
    </row>
    <row r="45" spans="1:11" ht="12.75" x14ac:dyDescent="0.2">
      <c r="A45" s="330">
        <v>2</v>
      </c>
      <c r="B45" s="331">
        <v>1</v>
      </c>
      <c r="C45" s="331">
        <v>2</v>
      </c>
      <c r="D45" s="331">
        <v>2</v>
      </c>
      <c r="E45" s="331"/>
      <c r="F45" s="332" t="s">
        <v>584</v>
      </c>
      <c r="G45" s="333">
        <f>SUM(G46:G53)</f>
        <v>0</v>
      </c>
      <c r="H45" s="333">
        <f t="shared" ref="H45:K45" si="18">SUM(H46:H53)</f>
        <v>230000000</v>
      </c>
      <c r="I45" s="333">
        <f t="shared" si="18"/>
        <v>6376956</v>
      </c>
      <c r="J45" s="333">
        <f t="shared" si="18"/>
        <v>236376956</v>
      </c>
      <c r="K45" s="42">
        <f t="shared" si="18"/>
        <v>17.072710035155758</v>
      </c>
    </row>
    <row r="46" spans="1:11" ht="22.5" x14ac:dyDescent="0.2">
      <c r="A46" s="334">
        <v>2</v>
      </c>
      <c r="B46" s="335">
        <v>1</v>
      </c>
      <c r="C46" s="335">
        <v>2</v>
      </c>
      <c r="D46" s="335">
        <v>2</v>
      </c>
      <c r="E46" s="335" t="s">
        <v>565</v>
      </c>
      <c r="F46" s="338" t="s">
        <v>585</v>
      </c>
      <c r="G46" s="337">
        <v>0</v>
      </c>
      <c r="H46" s="337">
        <v>0</v>
      </c>
      <c r="I46" s="337">
        <v>0</v>
      </c>
      <c r="J46" s="349">
        <f>SUBTOTAL(9,G46:I46)</f>
        <v>0</v>
      </c>
      <c r="K46" s="317">
        <f t="shared" ref="K46:K52" si="19">IFERROR(J46/$J$18*100,"0.00")</f>
        <v>0</v>
      </c>
    </row>
    <row r="47" spans="1:11" ht="12.75" x14ac:dyDescent="0.2">
      <c r="A47" s="334">
        <v>2</v>
      </c>
      <c r="B47" s="335">
        <v>1</v>
      </c>
      <c r="C47" s="335">
        <v>2</v>
      </c>
      <c r="D47" s="335">
        <v>2</v>
      </c>
      <c r="E47" s="335" t="s">
        <v>580</v>
      </c>
      <c r="F47" s="338" t="s">
        <v>586</v>
      </c>
      <c r="G47" s="337">
        <v>0</v>
      </c>
      <c r="H47" s="337">
        <v>0</v>
      </c>
      <c r="I47" s="337">
        <v>0</v>
      </c>
      <c r="J47" s="349">
        <f t="shared" ref="J47:J53" si="20">SUBTOTAL(9,G47:I47)</f>
        <v>0</v>
      </c>
      <c r="K47" s="317">
        <f t="shared" si="19"/>
        <v>0</v>
      </c>
    </row>
    <row r="48" spans="1:11" ht="12.75" x14ac:dyDescent="0.2">
      <c r="A48" s="334">
        <v>2</v>
      </c>
      <c r="B48" s="335">
        <v>1</v>
      </c>
      <c r="C48" s="335">
        <v>2</v>
      </c>
      <c r="D48" s="335">
        <v>2</v>
      </c>
      <c r="E48" s="335" t="s">
        <v>560</v>
      </c>
      <c r="F48" s="338" t="s">
        <v>587</v>
      </c>
      <c r="G48" s="337">
        <v>0</v>
      </c>
      <c r="H48" s="337">
        <v>0</v>
      </c>
      <c r="I48" s="337">
        <v>5580000</v>
      </c>
      <c r="J48" s="349">
        <f t="shared" si="20"/>
        <v>5580000</v>
      </c>
      <c r="K48" s="317">
        <f t="shared" si="19"/>
        <v>0.40302457400360603</v>
      </c>
    </row>
    <row r="49" spans="1:12" ht="12.75" x14ac:dyDescent="0.2">
      <c r="A49" s="334">
        <v>2</v>
      </c>
      <c r="B49" s="335">
        <v>1</v>
      </c>
      <c r="C49" s="335">
        <v>2</v>
      </c>
      <c r="D49" s="335">
        <v>2</v>
      </c>
      <c r="E49" s="335" t="s">
        <v>562</v>
      </c>
      <c r="F49" s="338" t="s">
        <v>588</v>
      </c>
      <c r="G49" s="337">
        <v>0</v>
      </c>
      <c r="H49" s="337">
        <v>230000000</v>
      </c>
      <c r="I49" s="337">
        <v>0</v>
      </c>
      <c r="J49" s="349">
        <f t="shared" si="20"/>
        <v>230000000</v>
      </c>
      <c r="K49" s="317">
        <f t="shared" si="19"/>
        <v>16.612124018069782</v>
      </c>
    </row>
    <row r="50" spans="1:12" ht="12.75" x14ac:dyDescent="0.2">
      <c r="A50" s="334">
        <v>2</v>
      </c>
      <c r="B50" s="335">
        <v>1</v>
      </c>
      <c r="C50" s="335">
        <v>2</v>
      </c>
      <c r="D50" s="335">
        <v>2</v>
      </c>
      <c r="E50" s="335" t="s">
        <v>589</v>
      </c>
      <c r="F50" s="338" t="s">
        <v>590</v>
      </c>
      <c r="G50" s="337">
        <v>0</v>
      </c>
      <c r="H50" s="337">
        <v>0</v>
      </c>
      <c r="I50" s="337">
        <v>0</v>
      </c>
      <c r="J50" s="349">
        <f t="shared" si="20"/>
        <v>0</v>
      </c>
      <c r="K50" s="317">
        <f t="shared" si="19"/>
        <v>0</v>
      </c>
    </row>
    <row r="51" spans="1:12" ht="12.75" x14ac:dyDescent="0.2">
      <c r="A51" s="334">
        <v>2</v>
      </c>
      <c r="B51" s="335">
        <v>1</v>
      </c>
      <c r="C51" s="335">
        <v>2</v>
      </c>
      <c r="D51" s="335">
        <v>2</v>
      </c>
      <c r="E51" s="335" t="s">
        <v>569</v>
      </c>
      <c r="F51" s="338" t="s">
        <v>591</v>
      </c>
      <c r="G51" s="337">
        <v>0</v>
      </c>
      <c r="H51" s="337">
        <v>0</v>
      </c>
      <c r="I51" s="337">
        <v>796956</v>
      </c>
      <c r="J51" s="349">
        <f t="shared" si="20"/>
        <v>796956</v>
      </c>
      <c r="K51" s="317">
        <f t="shared" si="19"/>
        <v>5.7561443082368796E-2</v>
      </c>
      <c r="L51" s="392"/>
    </row>
    <row r="52" spans="1:12" ht="12.75" x14ac:dyDescent="0.2">
      <c r="A52" s="334">
        <v>2</v>
      </c>
      <c r="B52" s="335">
        <v>1</v>
      </c>
      <c r="C52" s="335">
        <v>2</v>
      </c>
      <c r="D52" s="335">
        <v>2</v>
      </c>
      <c r="E52" s="335" t="s">
        <v>571</v>
      </c>
      <c r="F52" s="338" t="s">
        <v>592</v>
      </c>
      <c r="G52" s="337">
        <v>0</v>
      </c>
      <c r="H52" s="337">
        <v>0</v>
      </c>
      <c r="I52" s="337">
        <v>0</v>
      </c>
      <c r="J52" s="349">
        <f t="shared" si="20"/>
        <v>0</v>
      </c>
      <c r="K52" s="317">
        <f t="shared" si="19"/>
        <v>0</v>
      </c>
    </row>
    <row r="53" spans="1:12" ht="12.75" x14ac:dyDescent="0.2">
      <c r="A53" s="334">
        <v>2</v>
      </c>
      <c r="B53" s="335">
        <v>1</v>
      </c>
      <c r="C53" s="335">
        <v>2</v>
      </c>
      <c r="D53" s="335">
        <v>2</v>
      </c>
      <c r="E53" s="335" t="s">
        <v>593</v>
      </c>
      <c r="F53" s="338" t="s">
        <v>594</v>
      </c>
      <c r="G53" s="337">
        <v>0</v>
      </c>
      <c r="H53" s="337">
        <v>0</v>
      </c>
      <c r="I53" s="337">
        <v>0</v>
      </c>
      <c r="J53" s="349">
        <f t="shared" si="20"/>
        <v>0</v>
      </c>
      <c r="K53" s="317">
        <f>IFERROR(J53/$J$18*100,"0.00")</f>
        <v>0</v>
      </c>
    </row>
    <row r="54" spans="1:12" ht="12.75" x14ac:dyDescent="0.2">
      <c r="A54" s="326">
        <v>2</v>
      </c>
      <c r="B54" s="327">
        <v>1</v>
      </c>
      <c r="C54" s="327">
        <v>3</v>
      </c>
      <c r="D54" s="327"/>
      <c r="E54" s="327"/>
      <c r="F54" s="328" t="s">
        <v>595</v>
      </c>
      <c r="G54" s="329">
        <f>+G55</f>
        <v>0</v>
      </c>
      <c r="H54" s="329">
        <f t="shared" ref="H54:K54" si="21">+H55</f>
        <v>0</v>
      </c>
      <c r="I54" s="329">
        <f t="shared" si="21"/>
        <v>0</v>
      </c>
      <c r="J54" s="329">
        <f t="shared" si="21"/>
        <v>0</v>
      </c>
      <c r="K54" s="329">
        <f t="shared" si="21"/>
        <v>0</v>
      </c>
    </row>
    <row r="55" spans="1:12" ht="12.75" x14ac:dyDescent="0.2">
      <c r="A55" s="330">
        <v>2</v>
      </c>
      <c r="B55" s="331">
        <v>1</v>
      </c>
      <c r="C55" s="331">
        <v>3</v>
      </c>
      <c r="D55" s="331">
        <v>2</v>
      </c>
      <c r="E55" s="331"/>
      <c r="F55" s="343" t="s">
        <v>596</v>
      </c>
      <c r="G55" s="333">
        <f>SUM(G56:G57)</f>
        <v>0</v>
      </c>
      <c r="H55" s="333">
        <f t="shared" ref="H55:J55" si="22">SUM(H56:H57)</f>
        <v>0</v>
      </c>
      <c r="I55" s="333">
        <f t="shared" si="22"/>
        <v>0</v>
      </c>
      <c r="J55" s="333">
        <f t="shared" si="22"/>
        <v>0</v>
      </c>
      <c r="K55" s="42">
        <f>SUM(K56:K57)</f>
        <v>0</v>
      </c>
      <c r="L55" s="394"/>
    </row>
    <row r="56" spans="1:12" ht="12.75" x14ac:dyDescent="0.2">
      <c r="A56" s="334">
        <v>2</v>
      </c>
      <c r="B56" s="335">
        <v>1</v>
      </c>
      <c r="C56" s="335">
        <v>3</v>
      </c>
      <c r="D56" s="335">
        <v>2</v>
      </c>
      <c r="E56" s="335" t="s">
        <v>556</v>
      </c>
      <c r="F56" s="338" t="s">
        <v>597</v>
      </c>
      <c r="G56" s="337">
        <v>0</v>
      </c>
      <c r="H56" s="337">
        <v>0</v>
      </c>
      <c r="I56" s="337">
        <v>0</v>
      </c>
      <c r="J56" s="314">
        <f>SUBTOTAL(9,G56:I56)</f>
        <v>0</v>
      </c>
      <c r="K56" s="317">
        <f>IFERROR(J56/$J$18*100,"0.00")</f>
        <v>0</v>
      </c>
    </row>
    <row r="57" spans="1:12" ht="12.75" x14ac:dyDescent="0.2">
      <c r="A57" s="334">
        <v>2</v>
      </c>
      <c r="B57" s="335">
        <v>1</v>
      </c>
      <c r="C57" s="335">
        <v>3</v>
      </c>
      <c r="D57" s="335">
        <v>2</v>
      </c>
      <c r="E57" s="335" t="s">
        <v>558</v>
      </c>
      <c r="F57" s="338" t="s">
        <v>598</v>
      </c>
      <c r="G57" s="337">
        <v>0</v>
      </c>
      <c r="H57" s="337">
        <v>0</v>
      </c>
      <c r="I57" s="337">
        <v>0</v>
      </c>
      <c r="J57" s="314">
        <f t="shared" ref="J57:J60" si="23">SUBTOTAL(9,G57:I57)</f>
        <v>0</v>
      </c>
      <c r="K57" s="317">
        <f>IFERROR(J57/$J$18*100,"0.00")</f>
        <v>0</v>
      </c>
    </row>
    <row r="58" spans="1:12" ht="12.75" x14ac:dyDescent="0.2">
      <c r="A58" s="326">
        <v>2</v>
      </c>
      <c r="B58" s="327">
        <v>1</v>
      </c>
      <c r="C58" s="327">
        <v>5</v>
      </c>
      <c r="D58" s="327"/>
      <c r="E58" s="327"/>
      <c r="F58" s="328" t="s">
        <v>599</v>
      </c>
      <c r="G58" s="329">
        <f>G59+G61+G63+G65</f>
        <v>0</v>
      </c>
      <c r="H58" s="329">
        <f t="shared" ref="H58:K58" si="24">H59+H61+H63+H65</f>
        <v>26795944.879999999</v>
      </c>
      <c r="I58" s="329">
        <f t="shared" si="24"/>
        <v>34110993</v>
      </c>
      <c r="J58" s="329">
        <f t="shared" si="24"/>
        <v>60906937.879999995</v>
      </c>
      <c r="K58" s="329">
        <f t="shared" si="24"/>
        <v>4.3991026331453575</v>
      </c>
    </row>
    <row r="59" spans="1:12" ht="12.75" x14ac:dyDescent="0.2">
      <c r="A59" s="330">
        <v>2</v>
      </c>
      <c r="B59" s="331">
        <v>1</v>
      </c>
      <c r="C59" s="331">
        <v>5</v>
      </c>
      <c r="D59" s="331">
        <v>1</v>
      </c>
      <c r="E59" s="331"/>
      <c r="F59" s="332" t="s">
        <v>600</v>
      </c>
      <c r="G59" s="333">
        <f>G60</f>
        <v>0</v>
      </c>
      <c r="H59" s="333">
        <f t="shared" ref="H59:K59" si="25">H60</f>
        <v>12344590.619999999</v>
      </c>
      <c r="I59" s="333">
        <f t="shared" si="25"/>
        <v>15714551</v>
      </c>
      <c r="J59" s="333">
        <f t="shared" si="25"/>
        <v>28059141.619999997</v>
      </c>
      <c r="K59" s="42">
        <f t="shared" si="25"/>
        <v>2.0266171323131457</v>
      </c>
    </row>
    <row r="60" spans="1:12" ht="12.75" x14ac:dyDescent="0.2">
      <c r="A60" s="334">
        <v>2</v>
      </c>
      <c r="B60" s="335">
        <v>1</v>
      </c>
      <c r="C60" s="335">
        <v>5</v>
      </c>
      <c r="D60" s="335">
        <v>1</v>
      </c>
      <c r="E60" s="335" t="s">
        <v>556</v>
      </c>
      <c r="F60" s="338" t="s">
        <v>600</v>
      </c>
      <c r="G60" s="337">
        <v>0</v>
      </c>
      <c r="H60" s="337">
        <v>12344590.619999999</v>
      </c>
      <c r="I60" s="337">
        <v>15714551</v>
      </c>
      <c r="J60" s="314">
        <f t="shared" si="23"/>
        <v>28059141.619999997</v>
      </c>
      <c r="K60" s="317">
        <f>IFERROR(J60/$J$18*100,"0.00")</f>
        <v>2.0266171323131457</v>
      </c>
    </row>
    <row r="61" spans="1:12" ht="12.75" x14ac:dyDescent="0.2">
      <c r="A61" s="330">
        <v>2</v>
      </c>
      <c r="B61" s="331">
        <v>1</v>
      </c>
      <c r="C61" s="331">
        <v>5</v>
      </c>
      <c r="D61" s="331">
        <v>2</v>
      </c>
      <c r="E61" s="331"/>
      <c r="F61" s="343" t="s">
        <v>601</v>
      </c>
      <c r="G61" s="333">
        <f>G62</f>
        <v>0</v>
      </c>
      <c r="H61" s="20">
        <f>H62</f>
        <v>12362001.220000001</v>
      </c>
      <c r="I61" s="20">
        <f>I62</f>
        <v>15736716</v>
      </c>
      <c r="J61" s="20">
        <f>J62</f>
        <v>28098717.219999999</v>
      </c>
      <c r="K61" s="42">
        <f>K62</f>
        <v>2.0294755443796215</v>
      </c>
      <c r="L61" s="394"/>
    </row>
    <row r="62" spans="1:12" ht="12.75" x14ac:dyDescent="0.2">
      <c r="A62" s="334">
        <v>2</v>
      </c>
      <c r="B62" s="335">
        <v>1</v>
      </c>
      <c r="C62" s="335">
        <v>5</v>
      </c>
      <c r="D62" s="335">
        <v>2</v>
      </c>
      <c r="E62" s="335" t="s">
        <v>556</v>
      </c>
      <c r="F62" s="338" t="s">
        <v>601</v>
      </c>
      <c r="G62" s="337">
        <v>0</v>
      </c>
      <c r="H62" s="337">
        <v>12362001.220000001</v>
      </c>
      <c r="I62" s="337">
        <v>15736716</v>
      </c>
      <c r="J62" s="314">
        <f>SUBTOTAL(9,G62:I62)</f>
        <v>28098717.219999999</v>
      </c>
      <c r="K62" s="317">
        <f>IFERROR(J62/$J$18*100,"0.00")</f>
        <v>2.0294755443796215</v>
      </c>
    </row>
    <row r="63" spans="1:12" ht="12.75" x14ac:dyDescent="0.2">
      <c r="A63" s="330">
        <v>2</v>
      </c>
      <c r="B63" s="331">
        <v>1</v>
      </c>
      <c r="C63" s="331">
        <v>5</v>
      </c>
      <c r="D63" s="331">
        <v>3</v>
      </c>
      <c r="E63" s="331"/>
      <c r="F63" s="343" t="s">
        <v>602</v>
      </c>
      <c r="G63" s="333">
        <f>G64</f>
        <v>0</v>
      </c>
      <c r="H63" s="333">
        <f t="shared" ref="H63:K63" si="26">H64</f>
        <v>2089353.04</v>
      </c>
      <c r="I63" s="333">
        <f t="shared" si="26"/>
        <v>2659726</v>
      </c>
      <c r="J63" s="333">
        <f t="shared" si="26"/>
        <v>4749079.04</v>
      </c>
      <c r="K63" s="42">
        <f t="shared" si="26"/>
        <v>0.34300995645259041</v>
      </c>
    </row>
    <row r="64" spans="1:12" ht="12.75" x14ac:dyDescent="0.2">
      <c r="A64" s="334">
        <v>2</v>
      </c>
      <c r="B64" s="335">
        <v>1</v>
      </c>
      <c r="C64" s="335">
        <v>5</v>
      </c>
      <c r="D64" s="335">
        <v>3</v>
      </c>
      <c r="E64" s="335" t="s">
        <v>556</v>
      </c>
      <c r="F64" s="338" t="s">
        <v>602</v>
      </c>
      <c r="G64" s="337">
        <v>0</v>
      </c>
      <c r="H64" s="337">
        <v>2089353.04</v>
      </c>
      <c r="I64" s="337">
        <v>2659726</v>
      </c>
      <c r="J64" s="349">
        <f>SUBTOTAL(9,G64:I64)</f>
        <v>4749079.04</v>
      </c>
      <c r="K64" s="316">
        <f>IFERROR(J64/$J$18*100,"0.00")</f>
        <v>0.34300995645259041</v>
      </c>
    </row>
    <row r="65" spans="1:11" ht="12.75" x14ac:dyDescent="0.2">
      <c r="A65" s="330">
        <v>2</v>
      </c>
      <c r="B65" s="331">
        <v>1</v>
      </c>
      <c r="C65" s="331">
        <v>5</v>
      </c>
      <c r="D65" s="331">
        <v>4</v>
      </c>
      <c r="E65" s="331"/>
      <c r="F65" s="343" t="s">
        <v>603</v>
      </c>
      <c r="G65" s="333">
        <f>G66</f>
        <v>0</v>
      </c>
      <c r="H65" s="333">
        <f t="shared" ref="H65:K65" si="27">H66</f>
        <v>0</v>
      </c>
      <c r="I65" s="333">
        <f t="shared" si="27"/>
        <v>0</v>
      </c>
      <c r="J65" s="333">
        <f t="shared" si="27"/>
        <v>0</v>
      </c>
      <c r="K65" s="42">
        <f t="shared" si="27"/>
        <v>0</v>
      </c>
    </row>
    <row r="66" spans="1:11" ht="12.75" x14ac:dyDescent="0.2">
      <c r="A66" s="334">
        <v>2</v>
      </c>
      <c r="B66" s="335">
        <v>1</v>
      </c>
      <c r="C66" s="335">
        <v>5</v>
      </c>
      <c r="D66" s="335">
        <v>4</v>
      </c>
      <c r="E66" s="335" t="s">
        <v>556</v>
      </c>
      <c r="F66" s="338" t="s">
        <v>603</v>
      </c>
      <c r="G66" s="337">
        <v>0</v>
      </c>
      <c r="H66" s="337">
        <v>0</v>
      </c>
      <c r="I66" s="337">
        <v>0</v>
      </c>
      <c r="J66" s="314">
        <f>SUBTOTAL(9,G66:I66)</f>
        <v>0</v>
      </c>
      <c r="K66" s="316">
        <f t="shared" ref="K66:K128" si="28">IFERROR(J66/$J$18*100,"0.00")</f>
        <v>0</v>
      </c>
    </row>
    <row r="67" spans="1:11" ht="12.75" x14ac:dyDescent="0.2">
      <c r="A67" s="322">
        <v>2</v>
      </c>
      <c r="B67" s="323">
        <v>2</v>
      </c>
      <c r="C67" s="323"/>
      <c r="D67" s="323"/>
      <c r="E67" s="323"/>
      <c r="F67" s="324" t="s">
        <v>604</v>
      </c>
      <c r="G67" s="325">
        <f>+G68+G82+G87+G92+G99+G116+G125+G143</f>
        <v>0</v>
      </c>
      <c r="H67" s="325">
        <f t="shared" ref="H67:K67" si="29">+H68+H82+H87+H92+H99+H116+H125+H143</f>
        <v>54103629.999999985</v>
      </c>
      <c r="I67" s="325">
        <f t="shared" si="29"/>
        <v>0</v>
      </c>
      <c r="J67" s="325">
        <f t="shared" si="29"/>
        <v>54103629.999999985</v>
      </c>
      <c r="K67" s="325">
        <f t="shared" si="29"/>
        <v>3.4888082264476354</v>
      </c>
    </row>
    <row r="68" spans="1:11" ht="12.75" x14ac:dyDescent="0.2">
      <c r="A68" s="326">
        <v>2</v>
      </c>
      <c r="B68" s="327">
        <v>2</v>
      </c>
      <c r="C68" s="327">
        <v>1</v>
      </c>
      <c r="D68" s="327"/>
      <c r="E68" s="327"/>
      <c r="F68" s="328" t="s">
        <v>605</v>
      </c>
      <c r="G68" s="329">
        <f>+G69+G71+G73+G75+G78+G80</f>
        <v>0</v>
      </c>
      <c r="H68" s="329">
        <f t="shared" ref="H68:K68" si="30">+H69+H71+H73+H75+H78+H80</f>
        <v>10458940</v>
      </c>
      <c r="I68" s="329">
        <f t="shared" si="30"/>
        <v>0</v>
      </c>
      <c r="J68" s="329">
        <f>+J69+J71+J73+J75+J78+J80</f>
        <v>10458940</v>
      </c>
      <c r="K68" s="329">
        <f t="shared" si="30"/>
        <v>0.7554139494676122</v>
      </c>
    </row>
    <row r="69" spans="1:11" ht="12.75" x14ac:dyDescent="0.2">
      <c r="A69" s="330">
        <v>2</v>
      </c>
      <c r="B69" s="331">
        <v>2</v>
      </c>
      <c r="C69" s="331">
        <v>1</v>
      </c>
      <c r="D69" s="331">
        <v>2</v>
      </c>
      <c r="E69" s="331"/>
      <c r="F69" s="332" t="s">
        <v>606</v>
      </c>
      <c r="G69" s="333">
        <f>G70</f>
        <v>0</v>
      </c>
      <c r="H69" s="333">
        <f t="shared" ref="H69:K69" si="31">H70</f>
        <v>0</v>
      </c>
      <c r="I69" s="333">
        <f t="shared" si="31"/>
        <v>0</v>
      </c>
      <c r="J69" s="333">
        <f>J70</f>
        <v>0</v>
      </c>
      <c r="K69" s="42">
        <f t="shared" si="31"/>
        <v>0</v>
      </c>
    </row>
    <row r="70" spans="1:11" ht="12.75" x14ac:dyDescent="0.2">
      <c r="A70" s="334">
        <v>2</v>
      </c>
      <c r="B70" s="335">
        <v>2</v>
      </c>
      <c r="C70" s="335">
        <v>1</v>
      </c>
      <c r="D70" s="335">
        <v>2</v>
      </c>
      <c r="E70" s="335" t="s">
        <v>556</v>
      </c>
      <c r="F70" s="338" t="s">
        <v>606</v>
      </c>
      <c r="G70" s="337">
        <v>0</v>
      </c>
      <c r="H70" s="337">
        <v>0</v>
      </c>
      <c r="I70" s="337">
        <v>0</v>
      </c>
      <c r="J70" s="349">
        <f>SUBTOTAL(9,G70:I70)</f>
        <v>0</v>
      </c>
      <c r="K70" s="316">
        <f t="shared" si="28"/>
        <v>0</v>
      </c>
    </row>
    <row r="71" spans="1:11" ht="12.75" x14ac:dyDescent="0.2">
      <c r="A71" s="330">
        <v>2</v>
      </c>
      <c r="B71" s="331">
        <v>2</v>
      </c>
      <c r="C71" s="331">
        <v>1</v>
      </c>
      <c r="D71" s="331">
        <v>3</v>
      </c>
      <c r="E71" s="331"/>
      <c r="F71" s="332" t="s">
        <v>607</v>
      </c>
      <c r="G71" s="333">
        <f>G72</f>
        <v>0</v>
      </c>
      <c r="H71" s="333">
        <f t="shared" ref="H71:K71" si="32">H72</f>
        <v>5000000.0000000009</v>
      </c>
      <c r="I71" s="333">
        <f t="shared" si="32"/>
        <v>0</v>
      </c>
      <c r="J71" s="333">
        <f t="shared" si="32"/>
        <v>5000000.0000000009</v>
      </c>
      <c r="K71" s="42">
        <f t="shared" si="32"/>
        <v>0.36113313082760407</v>
      </c>
    </row>
    <row r="72" spans="1:11" ht="12.75" x14ac:dyDescent="0.2">
      <c r="A72" s="334">
        <v>2</v>
      </c>
      <c r="B72" s="335">
        <v>2</v>
      </c>
      <c r="C72" s="335">
        <v>1</v>
      </c>
      <c r="D72" s="335">
        <v>3</v>
      </c>
      <c r="E72" s="335" t="s">
        <v>556</v>
      </c>
      <c r="F72" s="338" t="s">
        <v>607</v>
      </c>
      <c r="G72" s="337">
        <v>0</v>
      </c>
      <c r="H72" s="337">
        <v>5000000.0000000009</v>
      </c>
      <c r="I72" s="337">
        <v>0</v>
      </c>
      <c r="J72" s="314">
        <f>SUBTOTAL(9,G72:I72)</f>
        <v>5000000.0000000009</v>
      </c>
      <c r="K72" s="316">
        <f t="shared" si="28"/>
        <v>0.36113313082760407</v>
      </c>
    </row>
    <row r="73" spans="1:11" ht="12.75" x14ac:dyDescent="0.2">
      <c r="A73" s="330">
        <v>2</v>
      </c>
      <c r="B73" s="331">
        <v>2</v>
      </c>
      <c r="C73" s="331">
        <v>1</v>
      </c>
      <c r="D73" s="331">
        <v>5</v>
      </c>
      <c r="E73" s="331"/>
      <c r="F73" s="332" t="s">
        <v>608</v>
      </c>
      <c r="G73" s="333">
        <f>G74</f>
        <v>0</v>
      </c>
      <c r="H73" s="333">
        <f t="shared" ref="H73:K73" si="33">H74</f>
        <v>4570000</v>
      </c>
      <c r="I73" s="333">
        <f t="shared" si="33"/>
        <v>0</v>
      </c>
      <c r="J73" s="333">
        <f t="shared" si="33"/>
        <v>4570000</v>
      </c>
      <c r="K73" s="42">
        <f t="shared" si="33"/>
        <v>0.33007568157643002</v>
      </c>
    </row>
    <row r="74" spans="1:11" ht="12.75" x14ac:dyDescent="0.2">
      <c r="A74" s="334">
        <v>2</v>
      </c>
      <c r="B74" s="335">
        <v>2</v>
      </c>
      <c r="C74" s="335">
        <v>1</v>
      </c>
      <c r="D74" s="335">
        <v>5</v>
      </c>
      <c r="E74" s="335" t="s">
        <v>556</v>
      </c>
      <c r="F74" s="338" t="s">
        <v>608</v>
      </c>
      <c r="G74" s="337">
        <v>0</v>
      </c>
      <c r="H74" s="337">
        <v>4570000</v>
      </c>
      <c r="I74" s="337">
        <v>0</v>
      </c>
      <c r="J74" s="314">
        <f>SUBTOTAL(9,G74:I74)</f>
        <v>4570000</v>
      </c>
      <c r="K74" s="316">
        <f t="shared" si="28"/>
        <v>0.33007568157643002</v>
      </c>
    </row>
    <row r="75" spans="1:11" ht="12.75" x14ac:dyDescent="0.2">
      <c r="A75" s="330">
        <v>2</v>
      </c>
      <c r="B75" s="331">
        <v>2</v>
      </c>
      <c r="C75" s="331">
        <v>1</v>
      </c>
      <c r="D75" s="331">
        <v>6</v>
      </c>
      <c r="E75" s="331"/>
      <c r="F75" s="332" t="s">
        <v>609</v>
      </c>
      <c r="G75" s="333">
        <f>G76+G77</f>
        <v>0</v>
      </c>
      <c r="H75" s="333">
        <f t="shared" ref="H75:K75" si="34">H76+H77</f>
        <v>0</v>
      </c>
      <c r="I75" s="333">
        <f t="shared" si="34"/>
        <v>0</v>
      </c>
      <c r="J75" s="333">
        <f t="shared" si="34"/>
        <v>0</v>
      </c>
      <c r="K75" s="42">
        <f t="shared" si="34"/>
        <v>0</v>
      </c>
    </row>
    <row r="76" spans="1:11" ht="12.75" x14ac:dyDescent="0.2">
      <c r="A76" s="334">
        <v>2</v>
      </c>
      <c r="B76" s="335">
        <v>2</v>
      </c>
      <c r="C76" s="335">
        <v>1</v>
      </c>
      <c r="D76" s="335">
        <v>6</v>
      </c>
      <c r="E76" s="335" t="s">
        <v>556</v>
      </c>
      <c r="F76" s="338" t="s">
        <v>610</v>
      </c>
      <c r="G76" s="337">
        <v>0</v>
      </c>
      <c r="H76" s="337">
        <v>0</v>
      </c>
      <c r="I76" s="337">
        <v>0</v>
      </c>
      <c r="J76" s="314">
        <f>SUBTOTAL(9,G76:I76)</f>
        <v>0</v>
      </c>
      <c r="K76" s="316">
        <f t="shared" si="28"/>
        <v>0</v>
      </c>
    </row>
    <row r="77" spans="1:11" ht="12.75" x14ac:dyDescent="0.2">
      <c r="A77" s="334">
        <v>2</v>
      </c>
      <c r="B77" s="335">
        <v>2</v>
      </c>
      <c r="C77" s="335">
        <v>1</v>
      </c>
      <c r="D77" s="335">
        <v>6</v>
      </c>
      <c r="E77" s="335" t="s">
        <v>558</v>
      </c>
      <c r="F77" s="338" t="s">
        <v>611</v>
      </c>
      <c r="G77" s="337">
        <v>0</v>
      </c>
      <c r="H77" s="337">
        <v>0</v>
      </c>
      <c r="I77" s="337">
        <v>0</v>
      </c>
      <c r="J77" s="314">
        <f>SUBTOTAL(9,G77:I77)</f>
        <v>0</v>
      </c>
      <c r="K77" s="316">
        <f t="shared" si="28"/>
        <v>0</v>
      </c>
    </row>
    <row r="78" spans="1:11" ht="12.75" x14ac:dyDescent="0.2">
      <c r="A78" s="330">
        <v>2</v>
      </c>
      <c r="B78" s="331">
        <v>2</v>
      </c>
      <c r="C78" s="331">
        <v>1</v>
      </c>
      <c r="D78" s="331">
        <v>7</v>
      </c>
      <c r="E78" s="331"/>
      <c r="F78" s="332" t="s">
        <v>612</v>
      </c>
      <c r="G78" s="333">
        <f>G79</f>
        <v>0</v>
      </c>
      <c r="H78" s="333">
        <f t="shared" ref="H78:K78" si="35">H79</f>
        <v>334040.00000000006</v>
      </c>
      <c r="I78" s="333">
        <f t="shared" si="35"/>
        <v>0</v>
      </c>
      <c r="J78" s="333">
        <f t="shared" si="35"/>
        <v>334040.00000000006</v>
      </c>
      <c r="K78" s="42">
        <f t="shared" si="35"/>
        <v>2.412658220433057E-2</v>
      </c>
    </row>
    <row r="79" spans="1:11" ht="12.75" x14ac:dyDescent="0.2">
      <c r="A79" s="334">
        <v>2</v>
      </c>
      <c r="B79" s="335">
        <v>2</v>
      </c>
      <c r="C79" s="335">
        <v>1</v>
      </c>
      <c r="D79" s="335">
        <v>7</v>
      </c>
      <c r="E79" s="335" t="s">
        <v>556</v>
      </c>
      <c r="F79" s="338" t="s">
        <v>612</v>
      </c>
      <c r="G79" s="337">
        <v>0</v>
      </c>
      <c r="H79" s="337">
        <v>334040.00000000006</v>
      </c>
      <c r="I79" s="337">
        <v>0</v>
      </c>
      <c r="J79" s="315">
        <f>SUBTOTAL(9,G79:I79)</f>
        <v>334040.00000000006</v>
      </c>
      <c r="K79" s="316">
        <f t="shared" si="28"/>
        <v>2.412658220433057E-2</v>
      </c>
    </row>
    <row r="80" spans="1:11" ht="12.75" x14ac:dyDescent="0.2">
      <c r="A80" s="330">
        <v>2</v>
      </c>
      <c r="B80" s="331">
        <v>2</v>
      </c>
      <c r="C80" s="331">
        <v>1</v>
      </c>
      <c r="D80" s="331">
        <v>8</v>
      </c>
      <c r="E80" s="331"/>
      <c r="F80" s="332" t="s">
        <v>613</v>
      </c>
      <c r="G80" s="333">
        <f>G81</f>
        <v>0</v>
      </c>
      <c r="H80" s="333">
        <f t="shared" ref="H80:K80" si="36">H81</f>
        <v>554900</v>
      </c>
      <c r="I80" s="333">
        <f t="shared" si="36"/>
        <v>0</v>
      </c>
      <c r="J80" s="333">
        <f t="shared" si="36"/>
        <v>554900</v>
      </c>
      <c r="K80" s="42">
        <f t="shared" si="36"/>
        <v>4.0078554859247488E-2</v>
      </c>
    </row>
    <row r="81" spans="1:11" ht="12.75" x14ac:dyDescent="0.2">
      <c r="A81" s="334">
        <v>2</v>
      </c>
      <c r="B81" s="335">
        <v>2</v>
      </c>
      <c r="C81" s="335">
        <v>1</v>
      </c>
      <c r="D81" s="335">
        <v>8</v>
      </c>
      <c r="E81" s="335" t="s">
        <v>556</v>
      </c>
      <c r="F81" s="338" t="s">
        <v>613</v>
      </c>
      <c r="G81" s="337">
        <v>0</v>
      </c>
      <c r="H81" s="337">
        <v>554900</v>
      </c>
      <c r="I81" s="337">
        <v>0</v>
      </c>
      <c r="J81" s="315">
        <f>SUBTOTAL(9,G81:I81)</f>
        <v>554900</v>
      </c>
      <c r="K81" s="316">
        <f t="shared" si="28"/>
        <v>4.0078554859247488E-2</v>
      </c>
    </row>
    <row r="82" spans="1:11" ht="12.75" x14ac:dyDescent="0.2">
      <c r="A82" s="326">
        <v>2</v>
      </c>
      <c r="B82" s="327">
        <v>2</v>
      </c>
      <c r="C82" s="327">
        <v>2</v>
      </c>
      <c r="D82" s="327"/>
      <c r="E82" s="327"/>
      <c r="F82" s="328" t="s">
        <v>614</v>
      </c>
      <c r="G82" s="329">
        <f>+G83+G85</f>
        <v>0</v>
      </c>
      <c r="H82" s="329">
        <f t="shared" ref="H82:K82" si="37">+H83+H85</f>
        <v>200000</v>
      </c>
      <c r="I82" s="329">
        <f t="shared" si="37"/>
        <v>0</v>
      </c>
      <c r="J82" s="329">
        <f t="shared" si="37"/>
        <v>200000</v>
      </c>
      <c r="K82" s="329">
        <f t="shared" si="37"/>
        <v>1.4445325233104159E-2</v>
      </c>
    </row>
    <row r="83" spans="1:11" ht="12.75" x14ac:dyDescent="0.2">
      <c r="A83" s="330">
        <v>2</v>
      </c>
      <c r="B83" s="331">
        <v>2</v>
      </c>
      <c r="C83" s="331">
        <v>2</v>
      </c>
      <c r="D83" s="331">
        <v>1</v>
      </c>
      <c r="E83" s="331"/>
      <c r="F83" s="332" t="s">
        <v>615</v>
      </c>
      <c r="G83" s="333">
        <f>G84</f>
        <v>0</v>
      </c>
      <c r="H83" s="333">
        <f t="shared" ref="H83:K83" si="38">H84</f>
        <v>100000</v>
      </c>
      <c r="I83" s="333">
        <f t="shared" si="38"/>
        <v>0</v>
      </c>
      <c r="J83" s="333">
        <f t="shared" si="38"/>
        <v>100000</v>
      </c>
      <c r="K83" s="42">
        <f t="shared" si="38"/>
        <v>7.2226626165520797E-3</v>
      </c>
    </row>
    <row r="84" spans="1:11" ht="12.75" x14ac:dyDescent="0.2">
      <c r="A84" s="334">
        <v>2</v>
      </c>
      <c r="B84" s="335">
        <v>2</v>
      </c>
      <c r="C84" s="335">
        <v>2</v>
      </c>
      <c r="D84" s="335">
        <v>1</v>
      </c>
      <c r="E84" s="335" t="s">
        <v>556</v>
      </c>
      <c r="F84" s="338" t="s">
        <v>615</v>
      </c>
      <c r="G84" s="337">
        <v>0</v>
      </c>
      <c r="H84" s="337">
        <v>100000</v>
      </c>
      <c r="I84" s="337">
        <v>0</v>
      </c>
      <c r="J84" s="314">
        <f>SUBTOTAL(9,G84:I84)</f>
        <v>100000</v>
      </c>
      <c r="K84" s="316">
        <f t="shared" si="28"/>
        <v>7.2226626165520797E-3</v>
      </c>
    </row>
    <row r="85" spans="1:11" ht="12.75" x14ac:dyDescent="0.2">
      <c r="A85" s="330">
        <v>2</v>
      </c>
      <c r="B85" s="331">
        <v>2</v>
      </c>
      <c r="C85" s="331">
        <v>2</v>
      </c>
      <c r="D85" s="331">
        <v>2</v>
      </c>
      <c r="E85" s="331"/>
      <c r="F85" s="332" t="s">
        <v>616</v>
      </c>
      <c r="G85" s="333">
        <f>G86</f>
        <v>0</v>
      </c>
      <c r="H85" s="20">
        <f>H86</f>
        <v>100000</v>
      </c>
      <c r="I85" s="20">
        <f>I86</f>
        <v>0</v>
      </c>
      <c r="J85" s="20">
        <f>J86</f>
        <v>100000</v>
      </c>
      <c r="K85" s="42">
        <f>K86</f>
        <v>7.2226626165520797E-3</v>
      </c>
    </row>
    <row r="86" spans="1:11" ht="12.75" x14ac:dyDescent="0.2">
      <c r="A86" s="334">
        <v>2</v>
      </c>
      <c r="B86" s="335">
        <v>2</v>
      </c>
      <c r="C86" s="335">
        <v>2</v>
      </c>
      <c r="D86" s="335">
        <v>2</v>
      </c>
      <c r="E86" s="335" t="s">
        <v>556</v>
      </c>
      <c r="F86" s="338" t="s">
        <v>616</v>
      </c>
      <c r="G86" s="337">
        <v>0</v>
      </c>
      <c r="H86" s="337">
        <v>100000</v>
      </c>
      <c r="I86" s="337">
        <v>0</v>
      </c>
      <c r="J86" s="314">
        <f>SUBTOTAL(9,G86:I86)</f>
        <v>100000</v>
      </c>
      <c r="K86" s="316">
        <f t="shared" si="28"/>
        <v>7.2226626165520797E-3</v>
      </c>
    </row>
    <row r="87" spans="1:11" ht="12.75" x14ac:dyDescent="0.2">
      <c r="A87" s="326">
        <v>2</v>
      </c>
      <c r="B87" s="327">
        <v>2</v>
      </c>
      <c r="C87" s="327">
        <v>3</v>
      </c>
      <c r="D87" s="327"/>
      <c r="E87" s="327"/>
      <c r="F87" s="328" t="s">
        <v>617</v>
      </c>
      <c r="G87" s="329">
        <f>+G88+G90</f>
        <v>0</v>
      </c>
      <c r="H87" s="329">
        <f t="shared" ref="H87:K87" si="39">+H88+H90</f>
        <v>0</v>
      </c>
      <c r="I87" s="329">
        <f t="shared" si="39"/>
        <v>0</v>
      </c>
      <c r="J87" s="329">
        <f t="shared" si="39"/>
        <v>0</v>
      </c>
      <c r="K87" s="329">
        <f t="shared" si="39"/>
        <v>0</v>
      </c>
    </row>
    <row r="88" spans="1:11" ht="12.75" x14ac:dyDescent="0.2">
      <c r="A88" s="330">
        <v>2</v>
      </c>
      <c r="B88" s="331">
        <v>2</v>
      </c>
      <c r="C88" s="331">
        <v>3</v>
      </c>
      <c r="D88" s="331">
        <v>1</v>
      </c>
      <c r="E88" s="331"/>
      <c r="F88" s="332" t="s">
        <v>618</v>
      </c>
      <c r="G88" s="333">
        <f>G89</f>
        <v>0</v>
      </c>
      <c r="H88" s="333">
        <f t="shared" ref="H88:K88" si="40">H89</f>
        <v>0</v>
      </c>
      <c r="I88" s="333">
        <f t="shared" si="40"/>
        <v>0</v>
      </c>
      <c r="J88" s="333">
        <f t="shared" si="40"/>
        <v>0</v>
      </c>
      <c r="K88" s="42">
        <f t="shared" si="40"/>
        <v>0</v>
      </c>
    </row>
    <row r="89" spans="1:11" ht="12.75" x14ac:dyDescent="0.2">
      <c r="A89" s="334">
        <v>2</v>
      </c>
      <c r="B89" s="335">
        <v>2</v>
      </c>
      <c r="C89" s="335">
        <v>3</v>
      </c>
      <c r="D89" s="335">
        <v>1</v>
      </c>
      <c r="E89" s="335" t="s">
        <v>556</v>
      </c>
      <c r="F89" s="338" t="s">
        <v>618</v>
      </c>
      <c r="G89" s="337">
        <v>0</v>
      </c>
      <c r="H89" s="337">
        <v>0</v>
      </c>
      <c r="I89" s="337">
        <v>0</v>
      </c>
      <c r="J89" s="349">
        <f>SUBTOTAL(9,G89:I89)</f>
        <v>0</v>
      </c>
      <c r="K89" s="316">
        <f t="shared" si="28"/>
        <v>0</v>
      </c>
    </row>
    <row r="90" spans="1:11" ht="12.75" x14ac:dyDescent="0.2">
      <c r="A90" s="330">
        <v>2</v>
      </c>
      <c r="B90" s="331">
        <v>2</v>
      </c>
      <c r="C90" s="331">
        <v>3</v>
      </c>
      <c r="D90" s="331">
        <v>2</v>
      </c>
      <c r="E90" s="331"/>
      <c r="F90" s="332" t="s">
        <v>619</v>
      </c>
      <c r="G90" s="333">
        <f>G91</f>
        <v>0</v>
      </c>
      <c r="H90" s="333">
        <f t="shared" ref="H90:K90" si="41">H91</f>
        <v>0</v>
      </c>
      <c r="I90" s="333">
        <f t="shared" si="41"/>
        <v>0</v>
      </c>
      <c r="J90" s="333">
        <f t="shared" si="41"/>
        <v>0</v>
      </c>
      <c r="K90" s="42">
        <f t="shared" si="41"/>
        <v>0</v>
      </c>
    </row>
    <row r="91" spans="1:11" ht="12.75" x14ac:dyDescent="0.2">
      <c r="A91" s="334">
        <v>2</v>
      </c>
      <c r="B91" s="335">
        <v>2</v>
      </c>
      <c r="C91" s="335">
        <v>3</v>
      </c>
      <c r="D91" s="335">
        <v>2</v>
      </c>
      <c r="E91" s="335" t="s">
        <v>556</v>
      </c>
      <c r="F91" s="338" t="s">
        <v>619</v>
      </c>
      <c r="G91" s="337">
        <v>0</v>
      </c>
      <c r="H91" s="337">
        <v>0</v>
      </c>
      <c r="I91" s="337">
        <v>0</v>
      </c>
      <c r="J91" s="349">
        <f>SUBTOTAL(9,G91:I91)</f>
        <v>0</v>
      </c>
      <c r="K91" s="316">
        <f t="shared" si="28"/>
        <v>0</v>
      </c>
    </row>
    <row r="92" spans="1:11" ht="12.75" x14ac:dyDescent="0.2">
      <c r="A92" s="326">
        <v>2</v>
      </c>
      <c r="B92" s="327">
        <v>2</v>
      </c>
      <c r="C92" s="327">
        <v>4</v>
      </c>
      <c r="D92" s="327"/>
      <c r="E92" s="327"/>
      <c r="F92" s="328" t="s">
        <v>620</v>
      </c>
      <c r="G92" s="329">
        <f>+G93+G95+G97</f>
        <v>0</v>
      </c>
      <c r="H92" s="329">
        <f t="shared" ref="H92:K92" si="42">+H93+H95+H97</f>
        <v>0</v>
      </c>
      <c r="I92" s="329">
        <f t="shared" si="42"/>
        <v>0</v>
      </c>
      <c r="J92" s="329">
        <f t="shared" si="42"/>
        <v>0</v>
      </c>
      <c r="K92" s="329">
        <f t="shared" si="42"/>
        <v>0</v>
      </c>
    </row>
    <row r="93" spans="1:11" ht="12.75" x14ac:dyDescent="0.2">
      <c r="A93" s="330">
        <v>2</v>
      </c>
      <c r="B93" s="331">
        <v>2</v>
      </c>
      <c r="C93" s="331">
        <v>4</v>
      </c>
      <c r="D93" s="331">
        <v>1</v>
      </c>
      <c r="E93" s="331"/>
      <c r="F93" s="343" t="s">
        <v>621</v>
      </c>
      <c r="G93" s="333">
        <f>G94</f>
        <v>0</v>
      </c>
      <c r="H93" s="333">
        <f t="shared" ref="H93:K93" si="43">H94</f>
        <v>0</v>
      </c>
      <c r="I93" s="333">
        <f t="shared" si="43"/>
        <v>0</v>
      </c>
      <c r="J93" s="333">
        <f t="shared" si="43"/>
        <v>0</v>
      </c>
      <c r="K93" s="42">
        <f t="shared" si="43"/>
        <v>0</v>
      </c>
    </row>
    <row r="94" spans="1:11" ht="12.75" x14ac:dyDescent="0.2">
      <c r="A94" s="334">
        <v>2</v>
      </c>
      <c r="B94" s="335">
        <v>2</v>
      </c>
      <c r="C94" s="335">
        <v>4</v>
      </c>
      <c r="D94" s="335">
        <v>1</v>
      </c>
      <c r="E94" s="335" t="s">
        <v>556</v>
      </c>
      <c r="F94" s="336" t="s">
        <v>621</v>
      </c>
      <c r="G94" s="337">
        <v>0</v>
      </c>
      <c r="H94" s="337">
        <v>0</v>
      </c>
      <c r="I94" s="337">
        <v>0</v>
      </c>
      <c r="J94" s="314">
        <f>SUBTOTAL(9,G94:I94)</f>
        <v>0</v>
      </c>
      <c r="K94" s="316">
        <f t="shared" si="28"/>
        <v>0</v>
      </c>
    </row>
    <row r="95" spans="1:11" ht="12.75" x14ac:dyDescent="0.2">
      <c r="A95" s="330">
        <v>2</v>
      </c>
      <c r="B95" s="331">
        <v>2</v>
      </c>
      <c r="C95" s="331">
        <v>4</v>
      </c>
      <c r="D95" s="331">
        <v>2</v>
      </c>
      <c r="E95" s="331"/>
      <c r="F95" s="343" t="s">
        <v>622</v>
      </c>
      <c r="G95" s="333">
        <f>G96</f>
        <v>0</v>
      </c>
      <c r="H95" s="333">
        <f t="shared" ref="H95:K95" si="44">H96</f>
        <v>0</v>
      </c>
      <c r="I95" s="333">
        <f t="shared" si="44"/>
        <v>0</v>
      </c>
      <c r="J95" s="333">
        <f t="shared" si="44"/>
        <v>0</v>
      </c>
      <c r="K95" s="42">
        <f t="shared" si="44"/>
        <v>0</v>
      </c>
    </row>
    <row r="96" spans="1:11" ht="12.75" x14ac:dyDescent="0.2">
      <c r="A96" s="334">
        <v>2</v>
      </c>
      <c r="B96" s="335">
        <v>2</v>
      </c>
      <c r="C96" s="335">
        <v>4</v>
      </c>
      <c r="D96" s="335">
        <v>2</v>
      </c>
      <c r="E96" s="335" t="s">
        <v>556</v>
      </c>
      <c r="F96" s="338" t="s">
        <v>622</v>
      </c>
      <c r="G96" s="337">
        <v>0</v>
      </c>
      <c r="H96" s="337">
        <v>0</v>
      </c>
      <c r="I96" s="337">
        <v>0</v>
      </c>
      <c r="J96" s="314">
        <f>SUBTOTAL(9,G96:I96)</f>
        <v>0</v>
      </c>
      <c r="K96" s="316">
        <f t="shared" si="28"/>
        <v>0</v>
      </c>
    </row>
    <row r="97" spans="1:11" ht="12.75" x14ac:dyDescent="0.2">
      <c r="A97" s="330">
        <v>2</v>
      </c>
      <c r="B97" s="331">
        <v>2</v>
      </c>
      <c r="C97" s="331">
        <v>4</v>
      </c>
      <c r="D97" s="331">
        <v>4</v>
      </c>
      <c r="E97" s="331"/>
      <c r="F97" s="343" t="s">
        <v>623</v>
      </c>
      <c r="G97" s="333">
        <f>G98</f>
        <v>0</v>
      </c>
      <c r="H97" s="333">
        <f t="shared" ref="H97:K97" si="45">H98</f>
        <v>0</v>
      </c>
      <c r="I97" s="333">
        <f t="shared" si="45"/>
        <v>0</v>
      </c>
      <c r="J97" s="333">
        <f t="shared" si="45"/>
        <v>0</v>
      </c>
      <c r="K97" s="42">
        <f t="shared" si="45"/>
        <v>0</v>
      </c>
    </row>
    <row r="98" spans="1:11" ht="12.75" x14ac:dyDescent="0.2">
      <c r="A98" s="334">
        <v>2</v>
      </c>
      <c r="B98" s="335">
        <v>2</v>
      </c>
      <c r="C98" s="335">
        <v>4</v>
      </c>
      <c r="D98" s="335">
        <v>4</v>
      </c>
      <c r="E98" s="335" t="s">
        <v>556</v>
      </c>
      <c r="F98" s="338" t="s">
        <v>623</v>
      </c>
      <c r="G98" s="337">
        <v>0</v>
      </c>
      <c r="H98" s="337">
        <v>0</v>
      </c>
      <c r="I98" s="337">
        <v>0</v>
      </c>
      <c r="J98" s="314">
        <f>SUBTOTAL(9,G98:I98)</f>
        <v>0</v>
      </c>
      <c r="K98" s="42">
        <f t="shared" si="28"/>
        <v>0</v>
      </c>
    </row>
    <row r="99" spans="1:11" ht="12.75" x14ac:dyDescent="0.2">
      <c r="A99" s="326">
        <v>2</v>
      </c>
      <c r="B99" s="327">
        <v>2</v>
      </c>
      <c r="C99" s="327">
        <v>5</v>
      </c>
      <c r="D99" s="327"/>
      <c r="E99" s="327"/>
      <c r="F99" s="328" t="s">
        <v>624</v>
      </c>
      <c r="G99" s="329">
        <f>+G100+G102+G104+G110+G112</f>
        <v>0</v>
      </c>
      <c r="H99" s="329">
        <f>+H100+H102+H104+H110+H112+H114</f>
        <v>6747447.999999987</v>
      </c>
      <c r="I99" s="329">
        <f t="shared" ref="I99:K99" si="46">+I100+I102+I104+I110+I112</f>
        <v>0</v>
      </c>
      <c r="J99" s="329">
        <f>+J100+J102+J104+J110+J112+J114</f>
        <v>6747447.999999987</v>
      </c>
      <c r="K99" s="329">
        <f t="shared" si="46"/>
        <v>6.8430972507270343E-2</v>
      </c>
    </row>
    <row r="100" spans="1:11" ht="12.75" x14ac:dyDescent="0.2">
      <c r="A100" s="330">
        <v>2</v>
      </c>
      <c r="B100" s="331">
        <v>2</v>
      </c>
      <c r="C100" s="331">
        <v>5</v>
      </c>
      <c r="D100" s="331">
        <v>1</v>
      </c>
      <c r="E100" s="331"/>
      <c r="F100" s="343" t="s">
        <v>625</v>
      </c>
      <c r="G100" s="333">
        <f>G101</f>
        <v>0</v>
      </c>
      <c r="H100" s="333">
        <f t="shared" ref="H100:K100" si="47">H101</f>
        <v>0</v>
      </c>
      <c r="I100" s="333">
        <f t="shared" si="47"/>
        <v>0</v>
      </c>
      <c r="J100" s="333">
        <f t="shared" si="47"/>
        <v>0</v>
      </c>
      <c r="K100" s="42">
        <f t="shared" si="47"/>
        <v>0</v>
      </c>
    </row>
    <row r="101" spans="1:11" ht="12.75" x14ac:dyDescent="0.2">
      <c r="A101" s="334">
        <v>2</v>
      </c>
      <c r="B101" s="335">
        <v>2</v>
      </c>
      <c r="C101" s="335">
        <v>5</v>
      </c>
      <c r="D101" s="335">
        <v>1</v>
      </c>
      <c r="E101" s="335" t="s">
        <v>556</v>
      </c>
      <c r="F101" s="338" t="s">
        <v>625</v>
      </c>
      <c r="G101" s="337">
        <v>0</v>
      </c>
      <c r="H101" s="337">
        <v>0</v>
      </c>
      <c r="I101" s="337">
        <v>0</v>
      </c>
      <c r="J101" s="314">
        <f>SUBTOTAL(9,G101:I101)</f>
        <v>0</v>
      </c>
      <c r="K101" s="316">
        <f t="shared" si="28"/>
        <v>0</v>
      </c>
    </row>
    <row r="102" spans="1:11" ht="12.75" x14ac:dyDescent="0.2">
      <c r="A102" s="330">
        <v>2</v>
      </c>
      <c r="B102" s="331">
        <v>2</v>
      </c>
      <c r="C102" s="331">
        <v>5</v>
      </c>
      <c r="D102" s="331">
        <v>2</v>
      </c>
      <c r="E102" s="331"/>
      <c r="F102" s="332" t="s">
        <v>626</v>
      </c>
      <c r="G102" s="333">
        <f>G103</f>
        <v>0</v>
      </c>
      <c r="H102" s="333">
        <f t="shared" ref="H102:K102" si="48">H103</f>
        <v>0</v>
      </c>
      <c r="I102" s="333">
        <f t="shared" si="48"/>
        <v>0</v>
      </c>
      <c r="J102" s="333">
        <f t="shared" si="48"/>
        <v>0</v>
      </c>
      <c r="K102" s="42">
        <f t="shared" si="48"/>
        <v>0</v>
      </c>
    </row>
    <row r="103" spans="1:11" ht="12.75" x14ac:dyDescent="0.2">
      <c r="A103" s="334">
        <v>2</v>
      </c>
      <c r="B103" s="335">
        <v>2</v>
      </c>
      <c r="C103" s="335">
        <v>5</v>
      </c>
      <c r="D103" s="335">
        <v>2</v>
      </c>
      <c r="E103" s="335" t="s">
        <v>556</v>
      </c>
      <c r="F103" s="338" t="s">
        <v>626</v>
      </c>
      <c r="G103" s="337">
        <v>0</v>
      </c>
      <c r="H103" s="337">
        <v>0</v>
      </c>
      <c r="I103" s="337">
        <v>0</v>
      </c>
      <c r="J103" s="314">
        <f>SUBTOTAL(9,G103:I103)</f>
        <v>0</v>
      </c>
      <c r="K103" s="316">
        <f t="shared" si="28"/>
        <v>0</v>
      </c>
    </row>
    <row r="104" spans="1:11" ht="12.75" x14ac:dyDescent="0.2">
      <c r="A104" s="330">
        <v>2</v>
      </c>
      <c r="B104" s="331">
        <v>2</v>
      </c>
      <c r="C104" s="331">
        <v>5</v>
      </c>
      <c r="D104" s="331">
        <v>3</v>
      </c>
      <c r="E104" s="331"/>
      <c r="F104" s="332" t="s">
        <v>627</v>
      </c>
      <c r="G104" s="333">
        <f>SUM(G105:G109)</f>
        <v>0</v>
      </c>
      <c r="H104" s="333">
        <f t="shared" ref="H104:I104" si="49">SUM(H105:H109)</f>
        <v>947448</v>
      </c>
      <c r="I104" s="333">
        <f t="shared" si="49"/>
        <v>0</v>
      </c>
      <c r="J104" s="333">
        <f>SUM(J105:J109)</f>
        <v>947448</v>
      </c>
      <c r="K104" s="42">
        <f>SUM(K105:K109)</f>
        <v>6.8430972507270343E-2</v>
      </c>
    </row>
    <row r="105" spans="1:11" ht="12.75" x14ac:dyDescent="0.2">
      <c r="A105" s="334">
        <v>2</v>
      </c>
      <c r="B105" s="335">
        <v>2</v>
      </c>
      <c r="C105" s="335">
        <v>5</v>
      </c>
      <c r="D105" s="335">
        <v>3</v>
      </c>
      <c r="E105" s="335" t="s">
        <v>556</v>
      </c>
      <c r="F105" s="338" t="s">
        <v>628</v>
      </c>
      <c r="G105" s="337">
        <v>0</v>
      </c>
      <c r="H105" s="337">
        <v>89144</v>
      </c>
      <c r="I105" s="337">
        <v>0</v>
      </c>
      <c r="J105" s="349">
        <f>SUBTOTAL(9,G105:I105)</f>
        <v>89144</v>
      </c>
      <c r="K105" s="316">
        <f t="shared" si="28"/>
        <v>6.4385703628991866E-3</v>
      </c>
    </row>
    <row r="106" spans="1:11" ht="12.75" x14ac:dyDescent="0.2">
      <c r="A106" s="334">
        <v>2</v>
      </c>
      <c r="B106" s="335">
        <v>2</v>
      </c>
      <c r="C106" s="335">
        <v>5</v>
      </c>
      <c r="D106" s="335">
        <v>3</v>
      </c>
      <c r="E106" s="335" t="s">
        <v>558</v>
      </c>
      <c r="F106" s="338" t="s">
        <v>629</v>
      </c>
      <c r="G106" s="337">
        <v>0</v>
      </c>
      <c r="H106" s="337">
        <v>0</v>
      </c>
      <c r="I106" s="337">
        <v>0</v>
      </c>
      <c r="J106" s="349">
        <f t="shared" ref="J106:J111" si="50">SUBTOTAL(9,G106:I106)</f>
        <v>0</v>
      </c>
      <c r="K106" s="316">
        <f t="shared" si="28"/>
        <v>0</v>
      </c>
    </row>
    <row r="107" spans="1:11" ht="12.75" x14ac:dyDescent="0.2">
      <c r="A107" s="334">
        <v>2</v>
      </c>
      <c r="B107" s="335">
        <v>2</v>
      </c>
      <c r="C107" s="335">
        <v>5</v>
      </c>
      <c r="D107" s="335">
        <v>3</v>
      </c>
      <c r="E107" s="335" t="s">
        <v>565</v>
      </c>
      <c r="F107" s="338" t="s">
        <v>630</v>
      </c>
      <c r="G107" s="337">
        <v>0</v>
      </c>
      <c r="H107" s="337">
        <v>0</v>
      </c>
      <c r="I107" s="337">
        <v>0</v>
      </c>
      <c r="J107" s="349">
        <f t="shared" si="50"/>
        <v>0</v>
      </c>
      <c r="K107" s="316">
        <f t="shared" si="28"/>
        <v>0</v>
      </c>
    </row>
    <row r="108" spans="1:11" ht="12.75" x14ac:dyDescent="0.2">
      <c r="A108" s="334">
        <v>2</v>
      </c>
      <c r="B108" s="335">
        <v>2</v>
      </c>
      <c r="C108" s="335">
        <v>5</v>
      </c>
      <c r="D108" s="335">
        <v>3</v>
      </c>
      <c r="E108" s="335" t="s">
        <v>580</v>
      </c>
      <c r="F108" s="338" t="s">
        <v>631</v>
      </c>
      <c r="G108" s="337">
        <v>0</v>
      </c>
      <c r="H108" s="337">
        <v>0</v>
      </c>
      <c r="I108" s="337">
        <v>0</v>
      </c>
      <c r="J108" s="349">
        <f t="shared" si="50"/>
        <v>0</v>
      </c>
      <c r="K108" s="316">
        <f t="shared" si="28"/>
        <v>0</v>
      </c>
    </row>
    <row r="109" spans="1:11" ht="12.75" x14ac:dyDescent="0.2">
      <c r="A109" s="334">
        <v>2</v>
      </c>
      <c r="B109" s="335">
        <v>2</v>
      </c>
      <c r="C109" s="335">
        <v>5</v>
      </c>
      <c r="D109" s="335">
        <v>3</v>
      </c>
      <c r="E109" s="335" t="s">
        <v>560</v>
      </c>
      <c r="F109" s="338" t="s">
        <v>632</v>
      </c>
      <c r="G109" s="337">
        <v>0</v>
      </c>
      <c r="H109" s="337">
        <v>858304</v>
      </c>
      <c r="I109" s="337">
        <v>0</v>
      </c>
      <c r="J109" s="349">
        <f t="shared" si="50"/>
        <v>858304</v>
      </c>
      <c r="K109" s="316">
        <f t="shared" si="28"/>
        <v>6.1992402144371163E-2</v>
      </c>
    </row>
    <row r="110" spans="1:11" ht="12.75" x14ac:dyDescent="0.2">
      <c r="A110" s="330">
        <v>2</v>
      </c>
      <c r="B110" s="331">
        <v>2</v>
      </c>
      <c r="C110" s="331">
        <v>5</v>
      </c>
      <c r="D110" s="331">
        <v>4</v>
      </c>
      <c r="E110" s="331"/>
      <c r="F110" s="343" t="s">
        <v>633</v>
      </c>
      <c r="G110" s="333">
        <f>G111</f>
        <v>0</v>
      </c>
      <c r="H110" s="333">
        <f t="shared" ref="H110:K110" si="51">H111</f>
        <v>0</v>
      </c>
      <c r="I110" s="333">
        <f t="shared" si="51"/>
        <v>0</v>
      </c>
      <c r="J110" s="333">
        <f t="shared" si="51"/>
        <v>0</v>
      </c>
      <c r="K110" s="42">
        <f t="shared" si="51"/>
        <v>0</v>
      </c>
    </row>
    <row r="111" spans="1:11" ht="12.75" x14ac:dyDescent="0.2">
      <c r="A111" s="334">
        <v>2</v>
      </c>
      <c r="B111" s="335">
        <v>2</v>
      </c>
      <c r="C111" s="335">
        <v>5</v>
      </c>
      <c r="D111" s="335">
        <v>4</v>
      </c>
      <c r="E111" s="335" t="s">
        <v>556</v>
      </c>
      <c r="F111" s="338" t="s">
        <v>633</v>
      </c>
      <c r="G111" s="337">
        <v>0</v>
      </c>
      <c r="H111" s="337">
        <v>0</v>
      </c>
      <c r="I111" s="337">
        <v>0</v>
      </c>
      <c r="J111" s="349">
        <f t="shared" si="50"/>
        <v>0</v>
      </c>
      <c r="K111" s="316">
        <f t="shared" si="28"/>
        <v>0</v>
      </c>
    </row>
    <row r="112" spans="1:11" ht="12.75" x14ac:dyDescent="0.2">
      <c r="A112" s="330">
        <v>2</v>
      </c>
      <c r="B112" s="331">
        <v>2</v>
      </c>
      <c r="C112" s="331">
        <v>5</v>
      </c>
      <c r="D112" s="331">
        <v>8</v>
      </c>
      <c r="E112" s="331"/>
      <c r="F112" s="332" t="s">
        <v>634</v>
      </c>
      <c r="G112" s="333">
        <f>G113</f>
        <v>0</v>
      </c>
      <c r="H112" s="20">
        <f>H113</f>
        <v>0</v>
      </c>
      <c r="I112" s="20">
        <f>I113</f>
        <v>0</v>
      </c>
      <c r="J112" s="20">
        <f>J113</f>
        <v>0</v>
      </c>
      <c r="K112" s="316">
        <f t="shared" si="28"/>
        <v>0</v>
      </c>
    </row>
    <row r="113" spans="1:11" ht="12.75" x14ac:dyDescent="0.2">
      <c r="A113" s="334">
        <v>2</v>
      </c>
      <c r="B113" s="335">
        <v>2</v>
      </c>
      <c r="C113" s="335">
        <v>5</v>
      </c>
      <c r="D113" s="335">
        <v>8</v>
      </c>
      <c r="E113" s="335" t="s">
        <v>556</v>
      </c>
      <c r="F113" s="338" t="s">
        <v>634</v>
      </c>
      <c r="G113" s="337">
        <v>0</v>
      </c>
      <c r="H113" s="337">
        <v>0</v>
      </c>
      <c r="I113" s="337">
        <v>0</v>
      </c>
      <c r="J113" s="314">
        <f>SUBTOTAL(9,G113:I113)</f>
        <v>0</v>
      </c>
      <c r="K113" s="316">
        <f t="shared" si="28"/>
        <v>0</v>
      </c>
    </row>
    <row r="114" spans="1:11" ht="12.75" x14ac:dyDescent="0.2">
      <c r="A114" s="330">
        <v>2</v>
      </c>
      <c r="B114" s="331">
        <v>2</v>
      </c>
      <c r="C114" s="331">
        <v>5</v>
      </c>
      <c r="D114" s="331">
        <v>9</v>
      </c>
      <c r="E114" s="331"/>
      <c r="F114" s="332" t="s">
        <v>800</v>
      </c>
      <c r="G114" s="344">
        <f>+G115</f>
        <v>0</v>
      </c>
      <c r="H114" s="344">
        <f t="shared" ref="H114:K114" si="52">+H115</f>
        <v>5799999.999999987</v>
      </c>
      <c r="I114" s="344">
        <f t="shared" si="52"/>
        <v>0</v>
      </c>
      <c r="J114" s="344">
        <f>+J115</f>
        <v>5799999.999999987</v>
      </c>
      <c r="K114" s="42">
        <f t="shared" si="52"/>
        <v>0.41891443176001969</v>
      </c>
    </row>
    <row r="115" spans="1:11" ht="12.75" x14ac:dyDescent="0.2">
      <c r="A115" s="334">
        <v>2</v>
      </c>
      <c r="B115" s="335">
        <v>2</v>
      </c>
      <c r="C115" s="335">
        <v>5</v>
      </c>
      <c r="D115" s="335">
        <v>9</v>
      </c>
      <c r="E115" s="335" t="s">
        <v>556</v>
      </c>
      <c r="F115" s="338" t="s">
        <v>636</v>
      </c>
      <c r="G115" s="337">
        <v>0</v>
      </c>
      <c r="H115" s="337">
        <v>5799999.999999987</v>
      </c>
      <c r="I115" s="337">
        <v>0</v>
      </c>
      <c r="J115" s="314">
        <f>SUBTOTAL(9,G115:I115)</f>
        <v>5799999.999999987</v>
      </c>
      <c r="K115" s="316">
        <f t="shared" si="28"/>
        <v>0.41891443176001969</v>
      </c>
    </row>
    <row r="116" spans="1:11" ht="12.75" x14ac:dyDescent="0.2">
      <c r="A116" s="326">
        <v>2</v>
      </c>
      <c r="B116" s="327">
        <v>2</v>
      </c>
      <c r="C116" s="327">
        <v>6</v>
      </c>
      <c r="D116" s="327"/>
      <c r="E116" s="327"/>
      <c r="F116" s="328" t="s">
        <v>637</v>
      </c>
      <c r="G116" s="329">
        <f>+G117+G119+G121+G123</f>
        <v>0</v>
      </c>
      <c r="H116" s="22">
        <f>+H117+H119+H121+H123</f>
        <v>15572455</v>
      </c>
      <c r="I116" s="22">
        <f>+I117+I119+I121+I123</f>
        <v>0</v>
      </c>
      <c r="J116" s="22">
        <f>+J117+J119+J121+J123</f>
        <v>15572455</v>
      </c>
      <c r="K116" s="22">
        <f>+K117+K119+K121+K123</f>
        <v>1.124745885764395</v>
      </c>
    </row>
    <row r="117" spans="1:11" ht="12.75" x14ac:dyDescent="0.2">
      <c r="A117" s="330">
        <v>2</v>
      </c>
      <c r="B117" s="331">
        <v>2</v>
      </c>
      <c r="C117" s="331">
        <v>6</v>
      </c>
      <c r="D117" s="331">
        <v>1</v>
      </c>
      <c r="E117" s="331"/>
      <c r="F117" s="343" t="s">
        <v>638</v>
      </c>
      <c r="G117" s="333">
        <f>G118</f>
        <v>0</v>
      </c>
      <c r="H117" s="333">
        <f t="shared" ref="H117:K117" si="53">H118</f>
        <v>10000000</v>
      </c>
      <c r="I117" s="333">
        <f t="shared" si="53"/>
        <v>0</v>
      </c>
      <c r="J117" s="333">
        <f t="shared" si="53"/>
        <v>10000000</v>
      </c>
      <c r="K117" s="42">
        <f t="shared" si="53"/>
        <v>0.72226626165520802</v>
      </c>
    </row>
    <row r="118" spans="1:11" ht="12.75" x14ac:dyDescent="0.2">
      <c r="A118" s="334">
        <v>2</v>
      </c>
      <c r="B118" s="335">
        <v>2</v>
      </c>
      <c r="C118" s="335">
        <v>6</v>
      </c>
      <c r="D118" s="335">
        <v>1</v>
      </c>
      <c r="E118" s="335" t="s">
        <v>556</v>
      </c>
      <c r="F118" s="338" t="s">
        <v>638</v>
      </c>
      <c r="G118" s="337">
        <v>0</v>
      </c>
      <c r="H118" s="337">
        <v>10000000</v>
      </c>
      <c r="I118" s="337">
        <v>0</v>
      </c>
      <c r="J118" s="314">
        <f>SUBTOTAL(9,G118:I118)</f>
        <v>10000000</v>
      </c>
      <c r="K118" s="316">
        <f t="shared" si="28"/>
        <v>0.72226626165520802</v>
      </c>
    </row>
    <row r="119" spans="1:11" ht="12.75" x14ac:dyDescent="0.2">
      <c r="A119" s="330">
        <v>2</v>
      </c>
      <c r="B119" s="331">
        <v>2</v>
      </c>
      <c r="C119" s="331">
        <v>6</v>
      </c>
      <c r="D119" s="331">
        <v>2</v>
      </c>
      <c r="E119" s="331"/>
      <c r="F119" s="343" t="s">
        <v>639</v>
      </c>
      <c r="G119" s="333">
        <f>G120</f>
        <v>0</v>
      </c>
      <c r="H119" s="333">
        <f t="shared" ref="H119:K119" si="54">H120</f>
        <v>1360454.9999999998</v>
      </c>
      <c r="I119" s="333">
        <f t="shared" si="54"/>
        <v>0</v>
      </c>
      <c r="J119" s="333">
        <f t="shared" si="54"/>
        <v>1360454.9999999998</v>
      </c>
      <c r="K119" s="42">
        <f t="shared" si="54"/>
        <v>9.8261074700013593E-2</v>
      </c>
    </row>
    <row r="120" spans="1:11" ht="12.75" x14ac:dyDescent="0.2">
      <c r="A120" s="334">
        <v>2</v>
      </c>
      <c r="B120" s="335">
        <v>2</v>
      </c>
      <c r="C120" s="335">
        <v>6</v>
      </c>
      <c r="D120" s="335">
        <v>2</v>
      </c>
      <c r="E120" s="335" t="s">
        <v>556</v>
      </c>
      <c r="F120" s="338" t="s">
        <v>639</v>
      </c>
      <c r="G120" s="337">
        <v>0</v>
      </c>
      <c r="H120" s="337">
        <v>1360454.9999999998</v>
      </c>
      <c r="I120" s="337">
        <v>0</v>
      </c>
      <c r="J120" s="314">
        <f>SUBTOTAL(9,G120:I120)</f>
        <v>1360454.9999999998</v>
      </c>
      <c r="K120" s="316">
        <f t="shared" si="28"/>
        <v>9.8261074700013593E-2</v>
      </c>
    </row>
    <row r="121" spans="1:11" ht="12.75" x14ac:dyDescent="0.2">
      <c r="A121" s="330">
        <v>2</v>
      </c>
      <c r="B121" s="331">
        <v>2</v>
      </c>
      <c r="C121" s="331">
        <v>6</v>
      </c>
      <c r="D121" s="331">
        <v>3</v>
      </c>
      <c r="E121" s="331"/>
      <c r="F121" s="343" t="s">
        <v>640</v>
      </c>
      <c r="G121" s="333">
        <f>G122</f>
        <v>0</v>
      </c>
      <c r="H121" s="333">
        <f t="shared" ref="H121:K121" si="55">H122</f>
        <v>4211999.9999999991</v>
      </c>
      <c r="I121" s="333">
        <f t="shared" si="55"/>
        <v>0</v>
      </c>
      <c r="J121" s="333">
        <f t="shared" si="55"/>
        <v>4211999.9999999991</v>
      </c>
      <c r="K121" s="42">
        <f t="shared" si="55"/>
        <v>0.30421854940917353</v>
      </c>
    </row>
    <row r="122" spans="1:11" ht="12.75" x14ac:dyDescent="0.2">
      <c r="A122" s="334">
        <v>2</v>
      </c>
      <c r="B122" s="335">
        <v>2</v>
      </c>
      <c r="C122" s="335">
        <v>6</v>
      </c>
      <c r="D122" s="335">
        <v>3</v>
      </c>
      <c r="E122" s="335" t="s">
        <v>556</v>
      </c>
      <c r="F122" s="338" t="s">
        <v>640</v>
      </c>
      <c r="G122" s="337">
        <v>0</v>
      </c>
      <c r="H122" s="337">
        <v>4211999.9999999991</v>
      </c>
      <c r="I122" s="337">
        <v>0</v>
      </c>
      <c r="J122" s="314">
        <f>SUBTOTAL(9,G122:I122)</f>
        <v>4211999.9999999991</v>
      </c>
      <c r="K122" s="316">
        <f t="shared" si="28"/>
        <v>0.30421854940917353</v>
      </c>
    </row>
    <row r="123" spans="1:11" ht="12.75" x14ac:dyDescent="0.2">
      <c r="A123" s="330">
        <v>2</v>
      </c>
      <c r="B123" s="331">
        <v>2</v>
      </c>
      <c r="C123" s="331">
        <v>6</v>
      </c>
      <c r="D123" s="331">
        <v>9</v>
      </c>
      <c r="E123" s="331"/>
      <c r="F123" s="332" t="s">
        <v>641</v>
      </c>
      <c r="G123" s="344">
        <f>+G124</f>
        <v>0</v>
      </c>
      <c r="H123" s="344">
        <f t="shared" ref="H123:K123" si="56">+H124</f>
        <v>0</v>
      </c>
      <c r="I123" s="344">
        <f t="shared" si="56"/>
        <v>0</v>
      </c>
      <c r="J123" s="344">
        <f t="shared" si="56"/>
        <v>0</v>
      </c>
      <c r="K123" s="42">
        <f t="shared" si="56"/>
        <v>0</v>
      </c>
    </row>
    <row r="124" spans="1:11" ht="12.75" x14ac:dyDescent="0.2">
      <c r="A124" s="334">
        <v>2</v>
      </c>
      <c r="B124" s="335">
        <v>2</v>
      </c>
      <c r="C124" s="335">
        <v>6</v>
      </c>
      <c r="D124" s="335">
        <v>9</v>
      </c>
      <c r="E124" s="335" t="s">
        <v>556</v>
      </c>
      <c r="F124" s="338" t="s">
        <v>641</v>
      </c>
      <c r="G124" s="337">
        <v>0</v>
      </c>
      <c r="H124" s="337">
        <v>0</v>
      </c>
      <c r="I124" s="337">
        <v>0</v>
      </c>
      <c r="J124" s="314">
        <f>SUBTOTAL(9,G124:I124)</f>
        <v>0</v>
      </c>
      <c r="K124" s="316">
        <f t="shared" si="28"/>
        <v>0</v>
      </c>
    </row>
    <row r="125" spans="1:11" ht="12.75" x14ac:dyDescent="0.2">
      <c r="A125" s="326">
        <v>2</v>
      </c>
      <c r="B125" s="327">
        <v>2</v>
      </c>
      <c r="C125" s="327">
        <v>7</v>
      </c>
      <c r="D125" s="327"/>
      <c r="E125" s="327"/>
      <c r="F125" s="328" t="s">
        <v>642</v>
      </c>
      <c r="G125" s="329">
        <f>+G126+G131+G141</f>
        <v>0</v>
      </c>
      <c r="H125" s="329">
        <f t="shared" ref="H125:K125" si="57">+H126+H131+H141</f>
        <v>14284601</v>
      </c>
      <c r="I125" s="329">
        <f t="shared" si="57"/>
        <v>0</v>
      </c>
      <c r="J125" s="329">
        <f>+J126+J131+J141</f>
        <v>14284601</v>
      </c>
      <c r="K125" s="329">
        <f t="shared" si="57"/>
        <v>1.0317285363506246</v>
      </c>
    </row>
    <row r="126" spans="1:11" ht="12.75" x14ac:dyDescent="0.2">
      <c r="A126" s="330">
        <v>2</v>
      </c>
      <c r="B126" s="331">
        <v>2</v>
      </c>
      <c r="C126" s="331">
        <v>7</v>
      </c>
      <c r="D126" s="331">
        <v>1</v>
      </c>
      <c r="E126" s="331"/>
      <c r="F126" s="332" t="s">
        <v>643</v>
      </c>
      <c r="G126" s="333">
        <f>SUM(G127:G130)</f>
        <v>0</v>
      </c>
      <c r="H126" s="333">
        <f>SUM(H127:H130)</f>
        <v>5918509</v>
      </c>
      <c r="I126" s="333">
        <f t="shared" ref="I126:K126" si="58">SUM(I127:I130)</f>
        <v>0</v>
      </c>
      <c r="J126" s="333">
        <f t="shared" si="58"/>
        <v>5918509</v>
      </c>
      <c r="K126" s="42">
        <f t="shared" si="58"/>
        <v>0.42747393700027037</v>
      </c>
    </row>
    <row r="127" spans="1:11" x14ac:dyDescent="0.3">
      <c r="A127" s="334">
        <v>2</v>
      </c>
      <c r="B127" s="335">
        <v>2</v>
      </c>
      <c r="C127" s="335">
        <v>7</v>
      </c>
      <c r="D127" s="335">
        <v>1</v>
      </c>
      <c r="E127" s="335" t="s">
        <v>556</v>
      </c>
      <c r="F127" s="338" t="s">
        <v>644</v>
      </c>
      <c r="H127" s="337">
        <v>5000000</v>
      </c>
      <c r="I127" s="337">
        <v>0</v>
      </c>
      <c r="J127" s="314">
        <f>SUBTOTAL(9,H127:I127)</f>
        <v>5000000</v>
      </c>
      <c r="K127" s="316">
        <f t="shared" si="28"/>
        <v>0.36113313082760401</v>
      </c>
    </row>
    <row r="128" spans="1:11" x14ac:dyDescent="0.3">
      <c r="A128" s="334">
        <v>2</v>
      </c>
      <c r="B128" s="335">
        <v>2</v>
      </c>
      <c r="C128" s="335">
        <v>7</v>
      </c>
      <c r="D128" s="335">
        <v>1</v>
      </c>
      <c r="E128" s="335" t="s">
        <v>562</v>
      </c>
      <c r="F128" s="338" t="s">
        <v>645</v>
      </c>
      <c r="H128" s="337">
        <v>328000</v>
      </c>
      <c r="I128" s="337">
        <v>0</v>
      </c>
      <c r="J128" s="314">
        <f>SUBTOTAL(9,H128:I128)</f>
        <v>328000</v>
      </c>
      <c r="K128" s="316">
        <f t="shared" si="28"/>
        <v>2.3690333382290821E-2</v>
      </c>
    </row>
    <row r="129" spans="1:11" x14ac:dyDescent="0.3">
      <c r="A129" s="334">
        <v>2</v>
      </c>
      <c r="B129" s="335">
        <v>2</v>
      </c>
      <c r="C129" s="335">
        <v>7</v>
      </c>
      <c r="D129" s="335">
        <v>1</v>
      </c>
      <c r="E129" s="335" t="s">
        <v>589</v>
      </c>
      <c r="F129" s="338" t="s">
        <v>646</v>
      </c>
      <c r="H129" s="337">
        <v>590509</v>
      </c>
      <c r="I129" s="337">
        <v>0</v>
      </c>
      <c r="J129" s="314">
        <f>SUBTOTAL(9,H129:I129)</f>
        <v>590509</v>
      </c>
      <c r="K129" s="316">
        <f t="shared" ref="K129:K192" si="59">IFERROR(J129/$J$18*100,"0.00")</f>
        <v>4.2650472790375517E-2</v>
      </c>
    </row>
    <row r="130" spans="1:11" ht="22.5" x14ac:dyDescent="0.2">
      <c r="A130" s="334">
        <v>2</v>
      </c>
      <c r="B130" s="335">
        <v>2</v>
      </c>
      <c r="C130" s="335">
        <v>7</v>
      </c>
      <c r="D130" s="335">
        <v>1</v>
      </c>
      <c r="E130" s="335" t="s">
        <v>647</v>
      </c>
      <c r="F130" s="338" t="s">
        <v>648</v>
      </c>
      <c r="G130" s="337">
        <v>0</v>
      </c>
      <c r="H130" s="337">
        <v>0</v>
      </c>
      <c r="I130" s="337">
        <v>0</v>
      </c>
      <c r="J130" s="314">
        <f t="shared" ref="J130" si="60">SUBTOTAL(9,G130:I130)</f>
        <v>0</v>
      </c>
      <c r="K130" s="316">
        <f t="shared" si="59"/>
        <v>0</v>
      </c>
    </row>
    <row r="131" spans="1:11" ht="12.75" x14ac:dyDescent="0.2">
      <c r="A131" s="330">
        <v>2</v>
      </c>
      <c r="B131" s="331">
        <v>2</v>
      </c>
      <c r="C131" s="331">
        <v>7</v>
      </c>
      <c r="D131" s="331">
        <v>2</v>
      </c>
      <c r="E131" s="331"/>
      <c r="F131" s="343" t="s">
        <v>649</v>
      </c>
      <c r="G131" s="333">
        <f>SUM(G132:G140)</f>
        <v>0</v>
      </c>
      <c r="H131" s="333">
        <f t="shared" ref="H131:K131" si="61">SUM(H132:H140)</f>
        <v>8366092</v>
      </c>
      <c r="I131" s="333">
        <f t="shared" si="61"/>
        <v>0</v>
      </c>
      <c r="J131" s="333">
        <f>SUM(J132:J140)</f>
        <v>8366092</v>
      </c>
      <c r="K131" s="42">
        <f t="shared" si="61"/>
        <v>0.6042545993503543</v>
      </c>
    </row>
    <row r="132" spans="1:11" ht="12.75" x14ac:dyDescent="0.2">
      <c r="A132" s="334">
        <v>2</v>
      </c>
      <c r="B132" s="335">
        <v>2</v>
      </c>
      <c r="C132" s="335">
        <v>7</v>
      </c>
      <c r="D132" s="335">
        <v>2</v>
      </c>
      <c r="E132" s="335" t="s">
        <v>556</v>
      </c>
      <c r="F132" s="338" t="s">
        <v>650</v>
      </c>
      <c r="G132" s="337"/>
      <c r="H132" s="337">
        <v>300000</v>
      </c>
      <c r="I132" s="337">
        <v>0</v>
      </c>
      <c r="J132" s="314">
        <f>SUBTOTAL(9,G132:I132)</f>
        <v>300000</v>
      </c>
      <c r="K132" s="316">
        <f t="shared" si="59"/>
        <v>2.1667987849656241E-2</v>
      </c>
    </row>
    <row r="133" spans="1:11" ht="12.75" x14ac:dyDescent="0.2">
      <c r="A133" s="334">
        <v>2</v>
      </c>
      <c r="B133" s="335">
        <v>2</v>
      </c>
      <c r="C133" s="335">
        <v>7</v>
      </c>
      <c r="D133" s="335">
        <v>2</v>
      </c>
      <c r="E133" s="335" t="s">
        <v>558</v>
      </c>
      <c r="F133" s="338" t="s">
        <v>651</v>
      </c>
      <c r="G133" s="337"/>
      <c r="H133" s="337">
        <v>800000</v>
      </c>
      <c r="I133" s="337">
        <v>0</v>
      </c>
      <c r="J133" s="314">
        <f t="shared" ref="J133:J142" si="62">SUBTOTAL(9,G133:I133)</f>
        <v>800000</v>
      </c>
      <c r="K133" s="316">
        <f t="shared" si="59"/>
        <v>5.7781300932416638E-2</v>
      </c>
    </row>
    <row r="134" spans="1:11" ht="22.5" x14ac:dyDescent="0.2">
      <c r="A134" s="334">
        <v>2</v>
      </c>
      <c r="B134" s="335">
        <v>2</v>
      </c>
      <c r="C134" s="335">
        <v>7</v>
      </c>
      <c r="D134" s="335">
        <v>2</v>
      </c>
      <c r="E134" s="335" t="s">
        <v>565</v>
      </c>
      <c r="F134" s="338" t="s">
        <v>652</v>
      </c>
      <c r="G134" s="337"/>
      <c r="H134" s="337">
        <v>236542.00000000003</v>
      </c>
      <c r="I134" s="337">
        <v>0</v>
      </c>
      <c r="J134" s="314">
        <f t="shared" si="62"/>
        <v>236542.00000000003</v>
      </c>
      <c r="K134" s="316">
        <f t="shared" si="59"/>
        <v>1.708463060644462E-2</v>
      </c>
    </row>
    <row r="135" spans="1:11" ht="12.75" x14ac:dyDescent="0.2">
      <c r="A135" s="334">
        <v>2</v>
      </c>
      <c r="B135" s="335">
        <v>2</v>
      </c>
      <c r="C135" s="335">
        <v>7</v>
      </c>
      <c r="D135" s="335">
        <v>2</v>
      </c>
      <c r="E135" s="335" t="s">
        <v>580</v>
      </c>
      <c r="F135" s="338" t="s">
        <v>653</v>
      </c>
      <c r="G135" s="337"/>
      <c r="H135" s="337">
        <v>5000000</v>
      </c>
      <c r="I135" s="337">
        <v>0</v>
      </c>
      <c r="J135" s="314">
        <f t="shared" si="62"/>
        <v>5000000</v>
      </c>
      <c r="K135" s="316">
        <f t="shared" si="59"/>
        <v>0.36113313082760401</v>
      </c>
    </row>
    <row r="136" spans="1:11" ht="12.75" x14ac:dyDescent="0.2">
      <c r="A136" s="334">
        <v>2</v>
      </c>
      <c r="B136" s="335">
        <v>2</v>
      </c>
      <c r="C136" s="335">
        <v>7</v>
      </c>
      <c r="D136" s="335">
        <v>2</v>
      </c>
      <c r="E136" s="335" t="s">
        <v>560</v>
      </c>
      <c r="F136" s="338" t="s">
        <v>654</v>
      </c>
      <c r="G136" s="337"/>
      <c r="H136" s="337">
        <v>251000</v>
      </c>
      <c r="I136" s="337">
        <v>0</v>
      </c>
      <c r="J136" s="314">
        <f t="shared" si="62"/>
        <v>251000</v>
      </c>
      <c r="K136" s="316">
        <f t="shared" si="59"/>
        <v>1.8128883167545719E-2</v>
      </c>
    </row>
    <row r="137" spans="1:11" ht="12.75" x14ac:dyDescent="0.2">
      <c r="A137" s="334">
        <v>2</v>
      </c>
      <c r="B137" s="335">
        <v>2</v>
      </c>
      <c r="C137" s="335">
        <v>7</v>
      </c>
      <c r="D137" s="335">
        <v>2</v>
      </c>
      <c r="E137" s="335" t="s">
        <v>562</v>
      </c>
      <c r="F137" s="336" t="s">
        <v>655</v>
      </c>
      <c r="G137" s="337"/>
      <c r="H137" s="337">
        <v>1278550</v>
      </c>
      <c r="I137" s="337">
        <v>0</v>
      </c>
      <c r="J137" s="314">
        <f t="shared" si="62"/>
        <v>1278550</v>
      </c>
      <c r="K137" s="316">
        <f t="shared" si="59"/>
        <v>9.2345352883926618E-2</v>
      </c>
    </row>
    <row r="138" spans="1:11" ht="12.75" x14ac:dyDescent="0.2">
      <c r="A138" s="334">
        <v>2</v>
      </c>
      <c r="B138" s="335">
        <v>2</v>
      </c>
      <c r="C138" s="335">
        <v>7</v>
      </c>
      <c r="D138" s="335">
        <v>2</v>
      </c>
      <c r="E138" s="335" t="s">
        <v>589</v>
      </c>
      <c r="F138" s="336" t="s">
        <v>656</v>
      </c>
      <c r="G138" s="337"/>
      <c r="H138" s="337">
        <v>200000</v>
      </c>
      <c r="I138" s="337">
        <v>0</v>
      </c>
      <c r="J138" s="314">
        <f t="shared" si="62"/>
        <v>200000</v>
      </c>
      <c r="K138" s="316">
        <f t="shared" si="59"/>
        <v>1.4445325233104159E-2</v>
      </c>
    </row>
    <row r="139" spans="1:11" ht="12.75" x14ac:dyDescent="0.2">
      <c r="A139" s="334">
        <v>2</v>
      </c>
      <c r="B139" s="335">
        <v>2</v>
      </c>
      <c r="C139" s="335">
        <v>7</v>
      </c>
      <c r="D139" s="335">
        <v>2</v>
      </c>
      <c r="E139" s="335" t="s">
        <v>569</v>
      </c>
      <c r="F139" s="336" t="s">
        <v>801</v>
      </c>
      <c r="G139" s="337"/>
      <c r="H139" s="337">
        <v>300000</v>
      </c>
      <c r="I139" s="337">
        <v>0</v>
      </c>
      <c r="J139" s="314">
        <f t="shared" si="62"/>
        <v>300000</v>
      </c>
      <c r="K139" s="316">
        <f t="shared" si="59"/>
        <v>2.1667987849656241E-2</v>
      </c>
    </row>
    <row r="140" spans="1:11" ht="22.5" x14ac:dyDescent="0.2">
      <c r="A140" s="334">
        <v>2</v>
      </c>
      <c r="B140" s="335">
        <v>2</v>
      </c>
      <c r="C140" s="335">
        <v>7</v>
      </c>
      <c r="D140" s="335">
        <v>2</v>
      </c>
      <c r="E140" s="335" t="s">
        <v>647</v>
      </c>
      <c r="F140" s="336" t="s">
        <v>802</v>
      </c>
      <c r="G140" s="337">
        <v>0</v>
      </c>
      <c r="H140" s="337">
        <v>0</v>
      </c>
      <c r="I140" s="337">
        <v>0</v>
      </c>
      <c r="J140" s="314">
        <f t="shared" si="62"/>
        <v>0</v>
      </c>
      <c r="K140" s="316">
        <f t="shared" si="59"/>
        <v>0</v>
      </c>
    </row>
    <row r="141" spans="1:11" ht="12.75" x14ac:dyDescent="0.2">
      <c r="A141" s="330">
        <v>2</v>
      </c>
      <c r="B141" s="331">
        <v>2</v>
      </c>
      <c r="C141" s="331">
        <v>7</v>
      </c>
      <c r="D141" s="331">
        <v>3</v>
      </c>
      <c r="E141" s="331"/>
      <c r="F141" s="343" t="s">
        <v>659</v>
      </c>
      <c r="G141" s="333">
        <f>G142</f>
        <v>0</v>
      </c>
      <c r="H141" s="333">
        <f t="shared" ref="H141:K141" si="63">H142</f>
        <v>0</v>
      </c>
      <c r="I141" s="333">
        <f t="shared" si="63"/>
        <v>0</v>
      </c>
      <c r="J141" s="333">
        <f t="shared" si="63"/>
        <v>0</v>
      </c>
      <c r="K141" s="42">
        <f t="shared" si="63"/>
        <v>0</v>
      </c>
    </row>
    <row r="142" spans="1:11" ht="12.75" x14ac:dyDescent="0.2">
      <c r="A142" s="334">
        <v>2</v>
      </c>
      <c r="B142" s="335">
        <v>2</v>
      </c>
      <c r="C142" s="335">
        <v>7</v>
      </c>
      <c r="D142" s="335">
        <v>3</v>
      </c>
      <c r="E142" s="335" t="s">
        <v>556</v>
      </c>
      <c r="F142" s="336" t="s">
        <v>659</v>
      </c>
      <c r="G142" s="337">
        <v>0</v>
      </c>
      <c r="H142" s="337">
        <v>0</v>
      </c>
      <c r="I142" s="337">
        <v>0</v>
      </c>
      <c r="J142" s="314">
        <f t="shared" si="62"/>
        <v>0</v>
      </c>
      <c r="K142" s="316">
        <f t="shared" si="59"/>
        <v>0</v>
      </c>
    </row>
    <row r="143" spans="1:11" ht="12.75" x14ac:dyDescent="0.2">
      <c r="A143" s="326">
        <v>2</v>
      </c>
      <c r="B143" s="327">
        <v>2</v>
      </c>
      <c r="C143" s="327">
        <v>8</v>
      </c>
      <c r="D143" s="327"/>
      <c r="E143" s="327"/>
      <c r="F143" s="328" t="s">
        <v>660</v>
      </c>
      <c r="G143" s="329">
        <f>+G144+G146+G148+G150+G154+G157+G164</f>
        <v>0</v>
      </c>
      <c r="H143" s="329">
        <f t="shared" ref="H143:K143" si="64">+H144+H146+H148+H150+H154+H157+H164</f>
        <v>6840186</v>
      </c>
      <c r="I143" s="329">
        <f t="shared" si="64"/>
        <v>0</v>
      </c>
      <c r="J143" s="329">
        <f t="shared" si="64"/>
        <v>6840186</v>
      </c>
      <c r="K143" s="329">
        <f t="shared" si="64"/>
        <v>0.494043557124629</v>
      </c>
    </row>
    <row r="144" spans="1:11" ht="12.75" x14ac:dyDescent="0.2">
      <c r="A144" s="330">
        <v>2</v>
      </c>
      <c r="B144" s="331">
        <v>2</v>
      </c>
      <c r="C144" s="331">
        <v>8</v>
      </c>
      <c r="D144" s="331">
        <v>1</v>
      </c>
      <c r="E144" s="331"/>
      <c r="F144" s="343" t="s">
        <v>661</v>
      </c>
      <c r="G144" s="333">
        <f>G145</f>
        <v>0</v>
      </c>
      <c r="H144" s="333">
        <f t="shared" ref="H144:K144" si="65">H145</f>
        <v>0</v>
      </c>
      <c r="I144" s="333">
        <f t="shared" si="65"/>
        <v>0</v>
      </c>
      <c r="J144" s="333">
        <f t="shared" si="65"/>
        <v>0</v>
      </c>
      <c r="K144" s="42">
        <f t="shared" si="65"/>
        <v>0</v>
      </c>
    </row>
    <row r="145" spans="1:11" ht="12.75" x14ac:dyDescent="0.2">
      <c r="A145" s="334">
        <v>2</v>
      </c>
      <c r="B145" s="335">
        <v>2</v>
      </c>
      <c r="C145" s="335">
        <v>8</v>
      </c>
      <c r="D145" s="335">
        <v>1</v>
      </c>
      <c r="E145" s="335" t="s">
        <v>556</v>
      </c>
      <c r="F145" s="336" t="s">
        <v>661</v>
      </c>
      <c r="G145" s="337">
        <v>0</v>
      </c>
      <c r="H145" s="337">
        <v>0</v>
      </c>
      <c r="I145" s="337">
        <v>0</v>
      </c>
      <c r="J145" s="314">
        <f>SUBTOTAL(9,G145:I145)</f>
        <v>0</v>
      </c>
      <c r="K145" s="316">
        <f t="shared" si="59"/>
        <v>0</v>
      </c>
    </row>
    <row r="146" spans="1:11" ht="12.75" x14ac:dyDescent="0.2">
      <c r="A146" s="330">
        <v>2</v>
      </c>
      <c r="B146" s="331">
        <v>2</v>
      </c>
      <c r="C146" s="331">
        <v>8</v>
      </c>
      <c r="D146" s="331">
        <v>2</v>
      </c>
      <c r="E146" s="331"/>
      <c r="F146" s="343" t="s">
        <v>662</v>
      </c>
      <c r="G146" s="333">
        <f>G147</f>
        <v>0</v>
      </c>
      <c r="H146" s="333">
        <f t="shared" ref="H146:K146" si="66">H147</f>
        <v>0</v>
      </c>
      <c r="I146" s="333">
        <f t="shared" si="66"/>
        <v>0</v>
      </c>
      <c r="J146" s="333">
        <f t="shared" si="66"/>
        <v>0</v>
      </c>
      <c r="K146" s="42">
        <f t="shared" si="66"/>
        <v>0</v>
      </c>
    </row>
    <row r="147" spans="1:11" ht="12.75" x14ac:dyDescent="0.2">
      <c r="A147" s="334">
        <v>2</v>
      </c>
      <c r="B147" s="335">
        <v>2</v>
      </c>
      <c r="C147" s="335">
        <v>8</v>
      </c>
      <c r="D147" s="335">
        <v>2</v>
      </c>
      <c r="E147" s="335" t="s">
        <v>556</v>
      </c>
      <c r="F147" s="336" t="s">
        <v>663</v>
      </c>
      <c r="G147" s="337">
        <v>0</v>
      </c>
      <c r="H147" s="337">
        <v>0</v>
      </c>
      <c r="I147" s="337">
        <v>0</v>
      </c>
      <c r="J147" s="349">
        <f>SUBTOTAL(9,G147:I147)</f>
        <v>0</v>
      </c>
      <c r="K147" s="316">
        <f t="shared" si="59"/>
        <v>0</v>
      </c>
    </row>
    <row r="148" spans="1:11" ht="12.75" x14ac:dyDescent="0.2">
      <c r="A148" s="330">
        <v>2</v>
      </c>
      <c r="B148" s="331">
        <v>2</v>
      </c>
      <c r="C148" s="331">
        <v>8</v>
      </c>
      <c r="D148" s="331">
        <v>4</v>
      </c>
      <c r="E148" s="331"/>
      <c r="F148" s="343" t="s">
        <v>664</v>
      </c>
      <c r="G148" s="333">
        <f>G149</f>
        <v>0</v>
      </c>
      <c r="H148" s="333">
        <f t="shared" ref="H148:K148" si="67">H149</f>
        <v>0</v>
      </c>
      <c r="I148" s="333">
        <f t="shared" si="67"/>
        <v>0</v>
      </c>
      <c r="J148" s="333">
        <f t="shared" si="67"/>
        <v>0</v>
      </c>
      <c r="K148" s="42">
        <f t="shared" si="67"/>
        <v>0</v>
      </c>
    </row>
    <row r="149" spans="1:11" ht="12.75" x14ac:dyDescent="0.2">
      <c r="A149" s="334">
        <v>2</v>
      </c>
      <c r="B149" s="335">
        <v>2</v>
      </c>
      <c r="C149" s="335">
        <v>8</v>
      </c>
      <c r="D149" s="335">
        <v>4</v>
      </c>
      <c r="E149" s="335" t="s">
        <v>556</v>
      </c>
      <c r="F149" s="336" t="s">
        <v>664</v>
      </c>
      <c r="G149" s="337">
        <v>0</v>
      </c>
      <c r="H149" s="337">
        <v>0</v>
      </c>
      <c r="I149" s="337">
        <v>0</v>
      </c>
      <c r="J149" s="349">
        <f>SUBTOTAL(9,G149:I149)</f>
        <v>0</v>
      </c>
      <c r="K149" s="316">
        <f t="shared" si="59"/>
        <v>0</v>
      </c>
    </row>
    <row r="150" spans="1:11" ht="12.75" x14ac:dyDescent="0.2">
      <c r="A150" s="330">
        <v>2</v>
      </c>
      <c r="B150" s="331">
        <v>2</v>
      </c>
      <c r="C150" s="331">
        <v>8</v>
      </c>
      <c r="D150" s="331">
        <v>5</v>
      </c>
      <c r="E150" s="331"/>
      <c r="F150" s="343" t="s">
        <v>665</v>
      </c>
      <c r="G150" s="333">
        <f>SUM(G151:G153)</f>
        <v>0</v>
      </c>
      <c r="H150" s="333">
        <f t="shared" ref="H150:K150" si="68">SUM(H151:H153)</f>
        <v>1095171</v>
      </c>
      <c r="I150" s="333">
        <f t="shared" si="68"/>
        <v>0</v>
      </c>
      <c r="J150" s="333">
        <f t="shared" si="68"/>
        <v>1095171</v>
      </c>
      <c r="K150" s="42">
        <f t="shared" si="68"/>
        <v>7.9100506404319579E-2</v>
      </c>
    </row>
    <row r="151" spans="1:11" ht="12.75" x14ac:dyDescent="0.2">
      <c r="A151" s="334">
        <v>2</v>
      </c>
      <c r="B151" s="335">
        <v>2</v>
      </c>
      <c r="C151" s="335">
        <v>8</v>
      </c>
      <c r="D151" s="335">
        <v>5</v>
      </c>
      <c r="E151" s="335" t="s">
        <v>556</v>
      </c>
      <c r="F151" s="336" t="s">
        <v>666</v>
      </c>
      <c r="G151" s="337">
        <v>0</v>
      </c>
      <c r="H151" s="337">
        <v>552111</v>
      </c>
      <c r="I151" s="337">
        <v>0</v>
      </c>
      <c r="J151" s="349">
        <f>SUBTOTAL(9,G151:I151)</f>
        <v>552111</v>
      </c>
      <c r="K151" s="316">
        <f t="shared" si="59"/>
        <v>3.9877114798871849E-2</v>
      </c>
    </row>
    <row r="152" spans="1:11" ht="12.75" x14ac:dyDescent="0.2">
      <c r="A152" s="334">
        <v>2</v>
      </c>
      <c r="B152" s="335">
        <v>2</v>
      </c>
      <c r="C152" s="335">
        <v>8</v>
      </c>
      <c r="D152" s="335">
        <v>5</v>
      </c>
      <c r="E152" s="335" t="s">
        <v>558</v>
      </c>
      <c r="F152" s="336" t="s">
        <v>667</v>
      </c>
      <c r="G152" s="337">
        <v>0</v>
      </c>
      <c r="H152" s="337">
        <v>63595</v>
      </c>
      <c r="I152" s="337">
        <v>0</v>
      </c>
      <c r="J152" s="349">
        <f t="shared" ref="J152:J163" si="69">SUBTOTAL(9,G152:I152)</f>
        <v>63595</v>
      </c>
      <c r="K152" s="316">
        <f t="shared" si="59"/>
        <v>4.5932522909962947E-3</v>
      </c>
    </row>
    <row r="153" spans="1:11" ht="12.75" x14ac:dyDescent="0.2">
      <c r="A153" s="334">
        <v>2</v>
      </c>
      <c r="B153" s="335">
        <v>2</v>
      </c>
      <c r="C153" s="335">
        <v>8</v>
      </c>
      <c r="D153" s="335">
        <v>5</v>
      </c>
      <c r="E153" s="335" t="s">
        <v>565</v>
      </c>
      <c r="F153" s="336" t="s">
        <v>668</v>
      </c>
      <c r="G153" s="337">
        <v>0</v>
      </c>
      <c r="H153" s="337">
        <v>479465</v>
      </c>
      <c r="I153" s="337">
        <v>0</v>
      </c>
      <c r="J153" s="349">
        <f>SUBTOTAL(9,G153:I153)</f>
        <v>479465</v>
      </c>
      <c r="K153" s="316">
        <f>IFERROR(J153/$J$18*100,"0.00")</f>
        <v>3.4630139314451434E-2</v>
      </c>
    </row>
    <row r="154" spans="1:11" ht="12.75" x14ac:dyDescent="0.2">
      <c r="A154" s="330">
        <v>2</v>
      </c>
      <c r="B154" s="331">
        <v>2</v>
      </c>
      <c r="C154" s="331">
        <v>8</v>
      </c>
      <c r="D154" s="331">
        <v>6</v>
      </c>
      <c r="E154" s="331"/>
      <c r="F154" s="343" t="s">
        <v>669</v>
      </c>
      <c r="G154" s="333">
        <f>SUM(G155:G156)</f>
        <v>0</v>
      </c>
      <c r="H154" s="333">
        <f t="shared" ref="H154:I154" si="70">SUM(H155:H156)</f>
        <v>1700000</v>
      </c>
      <c r="I154" s="333">
        <f t="shared" si="70"/>
        <v>0</v>
      </c>
      <c r="J154" s="344">
        <f t="shared" si="69"/>
        <v>1700000</v>
      </c>
      <c r="K154" s="42">
        <f t="shared" si="59"/>
        <v>0.12278526448138535</v>
      </c>
    </row>
    <row r="155" spans="1:11" ht="12.75" x14ac:dyDescent="0.2">
      <c r="A155" s="334">
        <v>2</v>
      </c>
      <c r="B155" s="335">
        <v>2</v>
      </c>
      <c r="C155" s="335">
        <v>8</v>
      </c>
      <c r="D155" s="335">
        <v>6</v>
      </c>
      <c r="E155" s="335" t="s">
        <v>556</v>
      </c>
      <c r="F155" s="336" t="s">
        <v>803</v>
      </c>
      <c r="G155" s="337">
        <v>0</v>
      </c>
      <c r="H155" s="337">
        <v>1500000</v>
      </c>
      <c r="I155" s="337">
        <v>0</v>
      </c>
      <c r="J155" s="349">
        <f t="shared" si="69"/>
        <v>1500000</v>
      </c>
      <c r="K155" s="316">
        <f t="shared" si="59"/>
        <v>0.1083399392482812</v>
      </c>
    </row>
    <row r="156" spans="1:11" ht="12.75" x14ac:dyDescent="0.2">
      <c r="A156" s="334">
        <v>2</v>
      </c>
      <c r="B156" s="335">
        <v>2</v>
      </c>
      <c r="C156" s="335">
        <v>8</v>
      </c>
      <c r="D156" s="335">
        <v>6</v>
      </c>
      <c r="E156" s="335" t="s">
        <v>558</v>
      </c>
      <c r="F156" s="336" t="s">
        <v>671</v>
      </c>
      <c r="G156" s="337">
        <v>0</v>
      </c>
      <c r="H156" s="337">
        <v>200000</v>
      </c>
      <c r="I156" s="337">
        <v>0</v>
      </c>
      <c r="J156" s="349">
        <f t="shared" si="69"/>
        <v>200000</v>
      </c>
      <c r="K156" s="316">
        <f t="shared" si="59"/>
        <v>1.4445325233104159E-2</v>
      </c>
    </row>
    <row r="157" spans="1:11" ht="12.75" x14ac:dyDescent="0.2">
      <c r="A157" s="330">
        <v>2</v>
      </c>
      <c r="B157" s="331">
        <v>2</v>
      </c>
      <c r="C157" s="331">
        <v>8</v>
      </c>
      <c r="D157" s="331">
        <v>7</v>
      </c>
      <c r="E157" s="331"/>
      <c r="F157" s="343" t="s">
        <v>672</v>
      </c>
      <c r="G157" s="333">
        <f>SUM(G158:G163)</f>
        <v>0</v>
      </c>
      <c r="H157" s="333">
        <f t="shared" ref="H157:I157" si="71">SUM(H158:H163)</f>
        <v>600000</v>
      </c>
      <c r="I157" s="333">
        <f t="shared" si="71"/>
        <v>0</v>
      </c>
      <c r="J157" s="344">
        <f>SUBTOTAL(9,G157:I157)</f>
        <v>600000</v>
      </c>
      <c r="K157" s="42">
        <f t="shared" si="59"/>
        <v>4.3335975699312482E-2</v>
      </c>
    </row>
    <row r="158" spans="1:11" ht="12.75" x14ac:dyDescent="0.2">
      <c r="A158" s="334">
        <v>2</v>
      </c>
      <c r="B158" s="335">
        <v>2</v>
      </c>
      <c r="C158" s="335">
        <v>8</v>
      </c>
      <c r="D158" s="335">
        <v>7</v>
      </c>
      <c r="E158" s="335" t="s">
        <v>556</v>
      </c>
      <c r="F158" s="336" t="s">
        <v>672</v>
      </c>
      <c r="G158" s="337">
        <v>0</v>
      </c>
      <c r="H158" s="337">
        <v>0</v>
      </c>
      <c r="I158" s="337">
        <v>0</v>
      </c>
      <c r="J158" s="349">
        <f>SUBTOTAL(9,G158:I158)</f>
        <v>0</v>
      </c>
      <c r="K158" s="316">
        <f t="shared" si="59"/>
        <v>0</v>
      </c>
    </row>
    <row r="159" spans="1:11" ht="12.75" x14ac:dyDescent="0.2">
      <c r="A159" s="334">
        <v>2</v>
      </c>
      <c r="B159" s="335">
        <v>2</v>
      </c>
      <c r="C159" s="335">
        <v>8</v>
      </c>
      <c r="D159" s="335">
        <v>7</v>
      </c>
      <c r="E159" s="335" t="s">
        <v>558</v>
      </c>
      <c r="F159" s="336" t="s">
        <v>674</v>
      </c>
      <c r="G159" s="337">
        <v>0</v>
      </c>
      <c r="H159" s="337">
        <v>0</v>
      </c>
      <c r="I159" s="337">
        <v>0</v>
      </c>
      <c r="J159" s="349">
        <f t="shared" si="69"/>
        <v>0</v>
      </c>
      <c r="K159" s="316">
        <f t="shared" si="59"/>
        <v>0</v>
      </c>
    </row>
    <row r="160" spans="1:11" ht="12.75" x14ac:dyDescent="0.2">
      <c r="A160" s="334">
        <v>2</v>
      </c>
      <c r="B160" s="335">
        <v>2</v>
      </c>
      <c r="C160" s="335">
        <v>8</v>
      </c>
      <c r="D160" s="335">
        <v>7</v>
      </c>
      <c r="E160" s="335" t="s">
        <v>565</v>
      </c>
      <c r="F160" s="336" t="s">
        <v>675</v>
      </c>
      <c r="G160" s="337">
        <v>0</v>
      </c>
      <c r="H160" s="337">
        <v>0</v>
      </c>
      <c r="I160" s="337">
        <v>0</v>
      </c>
      <c r="J160" s="349">
        <f t="shared" si="69"/>
        <v>0</v>
      </c>
      <c r="K160" s="316">
        <f t="shared" si="59"/>
        <v>0</v>
      </c>
    </row>
    <row r="161" spans="1:11" ht="12.75" x14ac:dyDescent="0.2">
      <c r="A161" s="334">
        <v>2</v>
      </c>
      <c r="B161" s="335">
        <v>2</v>
      </c>
      <c r="C161" s="335">
        <v>8</v>
      </c>
      <c r="D161" s="335">
        <v>7</v>
      </c>
      <c r="E161" s="335" t="s">
        <v>580</v>
      </c>
      <c r="F161" s="336" t="s">
        <v>676</v>
      </c>
      <c r="G161" s="337">
        <v>0</v>
      </c>
      <c r="H161" s="337">
        <v>600000</v>
      </c>
      <c r="I161" s="337">
        <v>0</v>
      </c>
      <c r="J161" s="349">
        <f t="shared" si="69"/>
        <v>600000</v>
      </c>
      <c r="K161" s="316">
        <f t="shared" si="59"/>
        <v>4.3335975699312482E-2</v>
      </c>
    </row>
    <row r="162" spans="1:11" ht="12.75" x14ac:dyDescent="0.2">
      <c r="A162" s="334">
        <v>2</v>
      </c>
      <c r="B162" s="335">
        <v>2</v>
      </c>
      <c r="C162" s="335">
        <v>8</v>
      </c>
      <c r="D162" s="335">
        <v>7</v>
      </c>
      <c r="E162" s="335" t="s">
        <v>560</v>
      </c>
      <c r="F162" s="336" t="s">
        <v>677</v>
      </c>
      <c r="G162" s="337">
        <v>0</v>
      </c>
      <c r="H162" s="337">
        <v>0</v>
      </c>
      <c r="I162" s="337">
        <v>0</v>
      </c>
      <c r="J162" s="349">
        <f t="shared" si="69"/>
        <v>0</v>
      </c>
      <c r="K162" s="316">
        <f t="shared" si="59"/>
        <v>0</v>
      </c>
    </row>
    <row r="163" spans="1:11" ht="12.75" x14ac:dyDescent="0.2">
      <c r="A163" s="334">
        <v>2</v>
      </c>
      <c r="B163" s="335">
        <v>2</v>
      </c>
      <c r="C163" s="335">
        <v>8</v>
      </c>
      <c r="D163" s="335">
        <v>7</v>
      </c>
      <c r="E163" s="335" t="s">
        <v>562</v>
      </c>
      <c r="F163" s="336" t="s">
        <v>678</v>
      </c>
      <c r="G163" s="337">
        <v>0</v>
      </c>
      <c r="H163" s="337">
        <v>0</v>
      </c>
      <c r="I163" s="337">
        <v>0</v>
      </c>
      <c r="J163" s="349">
        <f t="shared" si="69"/>
        <v>0</v>
      </c>
      <c r="K163" s="316">
        <f t="shared" si="59"/>
        <v>0</v>
      </c>
    </row>
    <row r="164" spans="1:11" ht="12.75" x14ac:dyDescent="0.2">
      <c r="A164" s="330">
        <v>2</v>
      </c>
      <c r="B164" s="331">
        <v>2</v>
      </c>
      <c r="C164" s="331">
        <v>8</v>
      </c>
      <c r="D164" s="331">
        <v>8</v>
      </c>
      <c r="E164" s="331"/>
      <c r="F164" s="343" t="s">
        <v>679</v>
      </c>
      <c r="G164" s="333">
        <f>SUM(G165:G166)</f>
        <v>0</v>
      </c>
      <c r="H164" s="333">
        <f t="shared" ref="H164:K164" si="72">SUM(H165:H166)</f>
        <v>3445015</v>
      </c>
      <c r="I164" s="333">
        <f t="shared" si="72"/>
        <v>0</v>
      </c>
      <c r="J164" s="333">
        <f>SUM(J165:J166)</f>
        <v>3445015</v>
      </c>
      <c r="K164" s="42">
        <f t="shared" si="72"/>
        <v>0.24882181053961164</v>
      </c>
    </row>
    <row r="165" spans="1:11" ht="12.75" x14ac:dyDescent="0.2">
      <c r="A165" s="334">
        <v>2</v>
      </c>
      <c r="B165" s="335">
        <v>2</v>
      </c>
      <c r="C165" s="335">
        <v>8</v>
      </c>
      <c r="D165" s="335">
        <v>8</v>
      </c>
      <c r="E165" s="335" t="s">
        <v>556</v>
      </c>
      <c r="F165" s="336" t="s">
        <v>680</v>
      </c>
      <c r="G165" s="337">
        <v>0</v>
      </c>
      <c r="H165" s="337">
        <v>3445015</v>
      </c>
      <c r="I165" s="337">
        <v>0</v>
      </c>
      <c r="J165" s="349">
        <f>SUBTOTAL(9,G165:I165)</f>
        <v>3445015</v>
      </c>
      <c r="K165" s="316">
        <f t="shared" si="59"/>
        <v>0.24882181053961164</v>
      </c>
    </row>
    <row r="166" spans="1:11" ht="12.75" x14ac:dyDescent="0.2">
      <c r="A166" s="334">
        <v>2</v>
      </c>
      <c r="B166" s="335">
        <v>2</v>
      </c>
      <c r="C166" s="335">
        <v>8</v>
      </c>
      <c r="D166" s="335">
        <v>8</v>
      </c>
      <c r="E166" s="335" t="s">
        <v>558</v>
      </c>
      <c r="F166" s="336" t="s">
        <v>681</v>
      </c>
      <c r="G166" s="337">
        <v>0</v>
      </c>
      <c r="H166" s="337">
        <v>0</v>
      </c>
      <c r="I166" s="337">
        <v>0</v>
      </c>
      <c r="J166" s="315">
        <f>SUBTOTAL(9,G166:I166)</f>
        <v>0</v>
      </c>
      <c r="K166" s="316">
        <f t="shared" si="59"/>
        <v>0</v>
      </c>
    </row>
    <row r="167" spans="1:11" ht="12.75" x14ac:dyDescent="0.2">
      <c r="A167" s="330">
        <v>2</v>
      </c>
      <c r="B167" s="331">
        <v>2</v>
      </c>
      <c r="C167" s="331">
        <v>9</v>
      </c>
      <c r="D167" s="331">
        <v>2</v>
      </c>
      <c r="E167" s="335"/>
      <c r="F167" s="343" t="s">
        <v>683</v>
      </c>
      <c r="G167" s="333">
        <f>+G168+G169</f>
        <v>0</v>
      </c>
      <c r="H167" s="333">
        <f>+H168+H169</f>
        <v>2000000</v>
      </c>
      <c r="I167" s="333">
        <f t="shared" ref="I167" si="73">+I168+I169</f>
        <v>0</v>
      </c>
      <c r="J167" s="19">
        <f t="shared" ref="J167:K173" si="74">SUBTOTAL(9,G167:I167)</f>
        <v>2000000</v>
      </c>
      <c r="K167" s="42">
        <f t="shared" si="74"/>
        <v>2000000</v>
      </c>
    </row>
    <row r="168" spans="1:11" ht="12.75" x14ac:dyDescent="0.2">
      <c r="A168" s="334">
        <v>2</v>
      </c>
      <c r="B168" s="335">
        <v>2</v>
      </c>
      <c r="C168" s="335">
        <v>9</v>
      </c>
      <c r="D168" s="335">
        <v>2</v>
      </c>
      <c r="E168" s="335" t="s">
        <v>510</v>
      </c>
      <c r="F168" s="336" t="s">
        <v>683</v>
      </c>
      <c r="G168" s="337">
        <v>0</v>
      </c>
      <c r="H168" s="337">
        <v>2000000</v>
      </c>
      <c r="I168" s="337">
        <v>0</v>
      </c>
      <c r="J168" s="314">
        <f>SUBTOTAL(9,G168:I168)</f>
        <v>2000000</v>
      </c>
      <c r="K168" s="316">
        <f t="shared" si="59"/>
        <v>0.14445325233104159</v>
      </c>
    </row>
    <row r="169" spans="1:11" ht="12.75" x14ac:dyDescent="0.2">
      <c r="A169" s="334">
        <v>2</v>
      </c>
      <c r="B169" s="335">
        <v>2</v>
      </c>
      <c r="C169" s="335">
        <v>9</v>
      </c>
      <c r="D169" s="335">
        <v>2</v>
      </c>
      <c r="E169" s="335" t="s">
        <v>565</v>
      </c>
      <c r="F169" s="336" t="s">
        <v>685</v>
      </c>
      <c r="G169" s="337">
        <v>0</v>
      </c>
      <c r="H169" s="337">
        <v>0</v>
      </c>
      <c r="I169" s="337">
        <v>0</v>
      </c>
      <c r="J169" s="314">
        <f>SUBTOTAL(9,G169:I169)</f>
        <v>0</v>
      </c>
      <c r="K169" s="316">
        <f t="shared" si="59"/>
        <v>0</v>
      </c>
    </row>
    <row r="170" spans="1:11" ht="12.75" x14ac:dyDescent="0.2">
      <c r="A170" s="322">
        <v>2</v>
      </c>
      <c r="B170" s="323">
        <v>3</v>
      </c>
      <c r="C170" s="323"/>
      <c r="D170" s="323"/>
      <c r="E170" s="323"/>
      <c r="F170" s="324" t="s">
        <v>686</v>
      </c>
      <c r="G170" s="325">
        <f>+G171+G179+G188+G197+G200+G209+G224+G237</f>
        <v>374435500</v>
      </c>
      <c r="H170" s="325">
        <f t="shared" ref="H170:K170" si="75">+H171+H179+H188+H197+H200+H209+H224+H237</f>
        <v>112708574.99453488</v>
      </c>
      <c r="I170" s="325">
        <f t="shared" si="75"/>
        <v>0</v>
      </c>
      <c r="J170" s="325">
        <f t="shared" si="75"/>
        <v>487144074.99453485</v>
      </c>
      <c r="K170" s="325">
        <f t="shared" si="75"/>
        <v>35.184772993378694</v>
      </c>
    </row>
    <row r="171" spans="1:11" ht="12.75" x14ac:dyDescent="0.2">
      <c r="A171" s="326">
        <v>2</v>
      </c>
      <c r="B171" s="327">
        <v>3</v>
      </c>
      <c r="C171" s="327">
        <v>1</v>
      </c>
      <c r="D171" s="327"/>
      <c r="E171" s="327"/>
      <c r="F171" s="328" t="s">
        <v>687</v>
      </c>
      <c r="G171" s="329">
        <f>+G172+G174+G177</f>
        <v>0</v>
      </c>
      <c r="H171" s="329">
        <f t="shared" ref="H171:K171" si="76">+H172+H174+H177</f>
        <v>15000000</v>
      </c>
      <c r="I171" s="329">
        <f t="shared" si="76"/>
        <v>0</v>
      </c>
      <c r="J171" s="329">
        <f t="shared" si="76"/>
        <v>15000000</v>
      </c>
      <c r="K171" s="329">
        <f t="shared" si="76"/>
        <v>1.083399392482812</v>
      </c>
    </row>
    <row r="172" spans="1:11" ht="12.75" x14ac:dyDescent="0.2">
      <c r="A172" s="330">
        <v>2</v>
      </c>
      <c r="B172" s="331">
        <v>3</v>
      </c>
      <c r="C172" s="331">
        <v>1</v>
      </c>
      <c r="D172" s="331">
        <v>1</v>
      </c>
      <c r="E172" s="331"/>
      <c r="F172" s="343" t="s">
        <v>688</v>
      </c>
      <c r="G172" s="333">
        <f>+G173</f>
        <v>0</v>
      </c>
      <c r="H172" s="333">
        <f t="shared" ref="H172:K172" si="77">+H173</f>
        <v>15000000</v>
      </c>
      <c r="I172" s="333">
        <f t="shared" si="77"/>
        <v>0</v>
      </c>
      <c r="J172" s="333">
        <f t="shared" si="77"/>
        <v>15000000</v>
      </c>
      <c r="K172" s="42">
        <f t="shared" si="77"/>
        <v>1.083399392482812</v>
      </c>
    </row>
    <row r="173" spans="1:11" ht="12.75" x14ac:dyDescent="0.2">
      <c r="A173" s="334">
        <v>2</v>
      </c>
      <c r="B173" s="335">
        <v>3</v>
      </c>
      <c r="C173" s="335">
        <v>1</v>
      </c>
      <c r="D173" s="335">
        <v>1</v>
      </c>
      <c r="E173" s="335" t="s">
        <v>556</v>
      </c>
      <c r="F173" s="336" t="s">
        <v>688</v>
      </c>
      <c r="G173" s="337">
        <v>0</v>
      </c>
      <c r="H173" s="337">
        <v>15000000</v>
      </c>
      <c r="I173" s="337">
        <v>0</v>
      </c>
      <c r="J173" s="314">
        <f t="shared" si="74"/>
        <v>15000000</v>
      </c>
      <c r="K173" s="316">
        <f t="shared" si="59"/>
        <v>1.083399392482812</v>
      </c>
    </row>
    <row r="174" spans="1:11" ht="12.75" x14ac:dyDescent="0.2">
      <c r="A174" s="330">
        <v>2</v>
      </c>
      <c r="B174" s="331">
        <v>3</v>
      </c>
      <c r="C174" s="331">
        <v>1</v>
      </c>
      <c r="D174" s="331">
        <v>3</v>
      </c>
      <c r="E174" s="331"/>
      <c r="F174" s="343" t="s">
        <v>689</v>
      </c>
      <c r="G174" s="333">
        <f>SUM(G175:G176)</f>
        <v>0</v>
      </c>
      <c r="H174" s="333">
        <f t="shared" ref="H174:K174" si="78">SUM(H175:H176)</f>
        <v>0</v>
      </c>
      <c r="I174" s="333">
        <f t="shared" si="78"/>
        <v>0</v>
      </c>
      <c r="J174" s="333">
        <f t="shared" si="78"/>
        <v>0</v>
      </c>
      <c r="K174" s="42">
        <f t="shared" si="78"/>
        <v>0</v>
      </c>
    </row>
    <row r="175" spans="1:11" ht="12.75" x14ac:dyDescent="0.2">
      <c r="A175" s="334">
        <v>2</v>
      </c>
      <c r="B175" s="335">
        <v>3</v>
      </c>
      <c r="C175" s="335">
        <v>1</v>
      </c>
      <c r="D175" s="335">
        <v>3</v>
      </c>
      <c r="E175" s="335" t="s">
        <v>558</v>
      </c>
      <c r="F175" s="336" t="s">
        <v>690</v>
      </c>
      <c r="G175" s="337">
        <v>0</v>
      </c>
      <c r="H175" s="337">
        <v>0</v>
      </c>
      <c r="I175" s="337">
        <v>0</v>
      </c>
      <c r="J175" s="314">
        <f t="shared" ref="J175:J181" si="79">SUBTOTAL(9,G175:I175)</f>
        <v>0</v>
      </c>
      <c r="K175" s="316">
        <f t="shared" si="59"/>
        <v>0</v>
      </c>
    </row>
    <row r="176" spans="1:11" ht="12.75" x14ac:dyDescent="0.2">
      <c r="A176" s="334">
        <v>2</v>
      </c>
      <c r="B176" s="335">
        <v>3</v>
      </c>
      <c r="C176" s="335">
        <v>1</v>
      </c>
      <c r="D176" s="335">
        <v>3</v>
      </c>
      <c r="E176" s="335" t="s">
        <v>565</v>
      </c>
      <c r="F176" s="336" t="s">
        <v>691</v>
      </c>
      <c r="G176" s="337">
        <v>0</v>
      </c>
      <c r="H176" s="337">
        <v>0</v>
      </c>
      <c r="I176" s="337">
        <v>0</v>
      </c>
      <c r="J176" s="314">
        <f t="shared" si="79"/>
        <v>0</v>
      </c>
      <c r="K176" s="316">
        <f t="shared" si="59"/>
        <v>0</v>
      </c>
    </row>
    <row r="177" spans="1:11" ht="12.75" x14ac:dyDescent="0.2">
      <c r="A177" s="330">
        <v>2</v>
      </c>
      <c r="B177" s="331">
        <v>3</v>
      </c>
      <c r="C177" s="331">
        <v>1</v>
      </c>
      <c r="D177" s="331">
        <v>4</v>
      </c>
      <c r="E177" s="331"/>
      <c r="F177" s="343" t="s">
        <v>692</v>
      </c>
      <c r="G177" s="344">
        <f>+G178</f>
        <v>0</v>
      </c>
      <c r="H177" s="344">
        <f t="shared" ref="H177:K177" si="80">+H178</f>
        <v>0</v>
      </c>
      <c r="I177" s="344">
        <f t="shared" si="80"/>
        <v>0</v>
      </c>
      <c r="J177" s="344">
        <f t="shared" si="80"/>
        <v>0</v>
      </c>
      <c r="K177" s="42">
        <f t="shared" si="80"/>
        <v>0</v>
      </c>
    </row>
    <row r="178" spans="1:11" ht="12.75" x14ac:dyDescent="0.2">
      <c r="A178" s="334">
        <v>2</v>
      </c>
      <c r="B178" s="335">
        <v>3</v>
      </c>
      <c r="C178" s="335">
        <v>1</v>
      </c>
      <c r="D178" s="335">
        <v>4</v>
      </c>
      <c r="E178" s="335" t="s">
        <v>556</v>
      </c>
      <c r="F178" s="336" t="s">
        <v>692</v>
      </c>
      <c r="G178" s="337">
        <v>0</v>
      </c>
      <c r="H178" s="337">
        <v>0</v>
      </c>
      <c r="I178" s="337">
        <v>0</v>
      </c>
      <c r="J178" s="314">
        <f t="shared" si="79"/>
        <v>0</v>
      </c>
      <c r="K178" s="316">
        <f t="shared" si="59"/>
        <v>0</v>
      </c>
    </row>
    <row r="179" spans="1:11" ht="12.75" x14ac:dyDescent="0.2">
      <c r="A179" s="326">
        <v>2</v>
      </c>
      <c r="B179" s="327">
        <v>3</v>
      </c>
      <c r="C179" s="327">
        <v>2</v>
      </c>
      <c r="D179" s="327"/>
      <c r="E179" s="327"/>
      <c r="F179" s="328" t="s">
        <v>693</v>
      </c>
      <c r="G179" s="329">
        <f>+G180+G182+G184+G186</f>
        <v>0</v>
      </c>
      <c r="H179" s="329">
        <f t="shared" ref="H179:K179" si="81">+H180+H182+H184+H186</f>
        <v>900543</v>
      </c>
      <c r="I179" s="329">
        <f t="shared" si="81"/>
        <v>0</v>
      </c>
      <c r="J179" s="329">
        <f t="shared" si="81"/>
        <v>900543</v>
      </c>
      <c r="K179" s="329">
        <f t="shared" si="81"/>
        <v>6.5043182606976599E-2</v>
      </c>
    </row>
    <row r="180" spans="1:11" ht="12.75" x14ac:dyDescent="0.2">
      <c r="A180" s="330">
        <v>2</v>
      </c>
      <c r="B180" s="331">
        <v>3</v>
      </c>
      <c r="C180" s="331">
        <v>2</v>
      </c>
      <c r="D180" s="331">
        <v>1</v>
      </c>
      <c r="E180" s="331"/>
      <c r="F180" s="343" t="s">
        <v>694</v>
      </c>
      <c r="G180" s="344">
        <f>+G181</f>
        <v>0</v>
      </c>
      <c r="H180" s="344">
        <f t="shared" ref="H180:K180" si="82">+H181</f>
        <v>350000</v>
      </c>
      <c r="I180" s="344">
        <f t="shared" si="82"/>
        <v>0</v>
      </c>
      <c r="J180" s="344">
        <f t="shared" si="82"/>
        <v>350000</v>
      </c>
      <c r="K180" s="42">
        <f t="shared" si="82"/>
        <v>2.527931915793228E-2</v>
      </c>
    </row>
    <row r="181" spans="1:11" ht="12.75" x14ac:dyDescent="0.2">
      <c r="A181" s="334">
        <v>2</v>
      </c>
      <c r="B181" s="335">
        <v>3</v>
      </c>
      <c r="C181" s="335">
        <v>2</v>
      </c>
      <c r="D181" s="335">
        <v>1</v>
      </c>
      <c r="E181" s="335" t="s">
        <v>556</v>
      </c>
      <c r="F181" s="336" t="s">
        <v>694</v>
      </c>
      <c r="G181" s="337">
        <v>0</v>
      </c>
      <c r="H181" s="337">
        <v>350000</v>
      </c>
      <c r="I181" s="337">
        <v>0</v>
      </c>
      <c r="J181" s="315">
        <f t="shared" si="79"/>
        <v>350000</v>
      </c>
      <c r="K181" s="316">
        <f t="shared" si="59"/>
        <v>2.527931915793228E-2</v>
      </c>
    </row>
    <row r="182" spans="1:11" ht="12.75" x14ac:dyDescent="0.2">
      <c r="A182" s="330">
        <v>2</v>
      </c>
      <c r="B182" s="331">
        <v>3</v>
      </c>
      <c r="C182" s="331">
        <v>2</v>
      </c>
      <c r="D182" s="331">
        <v>2</v>
      </c>
      <c r="E182" s="331"/>
      <c r="F182" s="343" t="s">
        <v>695</v>
      </c>
      <c r="G182" s="344">
        <f>+G183</f>
        <v>0</v>
      </c>
      <c r="H182" s="344">
        <f t="shared" ref="H182:K182" si="83">+H183</f>
        <v>200000</v>
      </c>
      <c r="I182" s="344">
        <f t="shared" si="83"/>
        <v>0</v>
      </c>
      <c r="J182" s="344">
        <f t="shared" si="83"/>
        <v>200000</v>
      </c>
      <c r="K182" s="42">
        <f t="shared" si="83"/>
        <v>1.4445325233104159E-2</v>
      </c>
    </row>
    <row r="183" spans="1:11" ht="12.75" x14ac:dyDescent="0.2">
      <c r="A183" s="334">
        <v>2</v>
      </c>
      <c r="B183" s="335">
        <v>3</v>
      </c>
      <c r="C183" s="335">
        <v>2</v>
      </c>
      <c r="D183" s="335">
        <v>2</v>
      </c>
      <c r="E183" s="335" t="s">
        <v>556</v>
      </c>
      <c r="F183" s="336" t="s">
        <v>695</v>
      </c>
      <c r="G183" s="337">
        <v>0</v>
      </c>
      <c r="H183" s="337">
        <v>200000</v>
      </c>
      <c r="I183" s="337">
        <v>0</v>
      </c>
      <c r="J183" s="314">
        <f>SUBTOTAL(9,G183:I183)</f>
        <v>200000</v>
      </c>
      <c r="K183" s="316">
        <f t="shared" si="59"/>
        <v>1.4445325233104159E-2</v>
      </c>
    </row>
    <row r="184" spans="1:11" ht="12.75" x14ac:dyDescent="0.2">
      <c r="A184" s="330">
        <v>2</v>
      </c>
      <c r="B184" s="331">
        <v>3</v>
      </c>
      <c r="C184" s="331">
        <v>2</v>
      </c>
      <c r="D184" s="331">
        <v>3</v>
      </c>
      <c r="E184" s="331"/>
      <c r="F184" s="343" t="s">
        <v>696</v>
      </c>
      <c r="G184" s="344">
        <f>+G185</f>
        <v>0</v>
      </c>
      <c r="H184" s="344">
        <f t="shared" ref="H184:K184" si="84">+H185</f>
        <v>200000</v>
      </c>
      <c r="I184" s="344">
        <f t="shared" si="84"/>
        <v>0</v>
      </c>
      <c r="J184" s="344">
        <f t="shared" si="84"/>
        <v>200000</v>
      </c>
      <c r="K184" s="42">
        <f t="shared" si="84"/>
        <v>1.4445325233104159E-2</v>
      </c>
    </row>
    <row r="185" spans="1:11" ht="12.75" x14ac:dyDescent="0.2">
      <c r="A185" s="334">
        <v>2</v>
      </c>
      <c r="B185" s="335">
        <v>3</v>
      </c>
      <c r="C185" s="335">
        <v>2</v>
      </c>
      <c r="D185" s="335">
        <v>3</v>
      </c>
      <c r="E185" s="335" t="s">
        <v>556</v>
      </c>
      <c r="F185" s="336" t="s">
        <v>696</v>
      </c>
      <c r="G185" s="337">
        <v>0</v>
      </c>
      <c r="H185" s="337">
        <v>200000</v>
      </c>
      <c r="I185" s="337">
        <v>0</v>
      </c>
      <c r="J185" s="314">
        <f>SUBTOTAL(9,G185:I185)</f>
        <v>200000</v>
      </c>
      <c r="K185" s="316">
        <f t="shared" si="59"/>
        <v>1.4445325233104159E-2</v>
      </c>
    </row>
    <row r="186" spans="1:11" ht="12.75" x14ac:dyDescent="0.2">
      <c r="A186" s="330">
        <v>2</v>
      </c>
      <c r="B186" s="331">
        <v>3</v>
      </c>
      <c r="C186" s="331">
        <v>2</v>
      </c>
      <c r="D186" s="331">
        <v>4</v>
      </c>
      <c r="E186" s="331"/>
      <c r="F186" s="343" t="s">
        <v>697</v>
      </c>
      <c r="G186" s="344">
        <f>+G187</f>
        <v>0</v>
      </c>
      <c r="H186" s="344">
        <f t="shared" ref="H186:K186" si="85">+H187</f>
        <v>150543</v>
      </c>
      <c r="I186" s="344">
        <f t="shared" si="85"/>
        <v>0</v>
      </c>
      <c r="J186" s="344">
        <f t="shared" si="85"/>
        <v>150543</v>
      </c>
      <c r="K186" s="42">
        <f t="shared" si="85"/>
        <v>1.0873212982835999E-2</v>
      </c>
    </row>
    <row r="187" spans="1:11" ht="12.75" x14ac:dyDescent="0.2">
      <c r="A187" s="334">
        <v>2</v>
      </c>
      <c r="B187" s="335">
        <v>3</v>
      </c>
      <c r="C187" s="335">
        <v>2</v>
      </c>
      <c r="D187" s="335">
        <v>4</v>
      </c>
      <c r="E187" s="335" t="s">
        <v>556</v>
      </c>
      <c r="F187" s="336" t="s">
        <v>697</v>
      </c>
      <c r="G187" s="337">
        <v>0</v>
      </c>
      <c r="H187" s="337">
        <v>150543</v>
      </c>
      <c r="I187" s="337">
        <v>0</v>
      </c>
      <c r="J187" s="314">
        <f>SUBTOTAL(9,G187:I187)</f>
        <v>150543</v>
      </c>
      <c r="K187" s="316">
        <f t="shared" si="59"/>
        <v>1.0873212982835999E-2</v>
      </c>
    </row>
    <row r="188" spans="1:11" ht="12.75" x14ac:dyDescent="0.2">
      <c r="A188" s="326">
        <v>2</v>
      </c>
      <c r="B188" s="327">
        <v>3</v>
      </c>
      <c r="C188" s="327">
        <v>3</v>
      </c>
      <c r="D188" s="327"/>
      <c r="E188" s="327"/>
      <c r="F188" s="328" t="s">
        <v>698</v>
      </c>
      <c r="G188" s="329">
        <f>+G189+G191+G193+G195</f>
        <v>0</v>
      </c>
      <c r="H188" s="329">
        <f t="shared" ref="H188:K188" si="86">+H189+H191+H193+H195</f>
        <v>2500000</v>
      </c>
      <c r="I188" s="329">
        <f t="shared" si="86"/>
        <v>0</v>
      </c>
      <c r="J188" s="329">
        <f t="shared" si="86"/>
        <v>2500000</v>
      </c>
      <c r="K188" s="329">
        <f t="shared" si="86"/>
        <v>0.18056656541380198</v>
      </c>
    </row>
    <row r="189" spans="1:11" ht="12.75" x14ac:dyDescent="0.2">
      <c r="A189" s="330">
        <v>2</v>
      </c>
      <c r="B189" s="331">
        <v>3</v>
      </c>
      <c r="C189" s="331">
        <v>3</v>
      </c>
      <c r="D189" s="331">
        <v>1</v>
      </c>
      <c r="E189" s="331"/>
      <c r="F189" s="343" t="s">
        <v>699</v>
      </c>
      <c r="G189" s="333">
        <f>G190</f>
        <v>0</v>
      </c>
      <c r="H189" s="333">
        <f t="shared" ref="H189:K189" si="87">H190</f>
        <v>1000000</v>
      </c>
      <c r="I189" s="333">
        <f t="shared" si="87"/>
        <v>0</v>
      </c>
      <c r="J189" s="333">
        <f t="shared" si="87"/>
        <v>1000000</v>
      </c>
      <c r="K189" s="42">
        <f t="shared" si="87"/>
        <v>7.2226626165520794E-2</v>
      </c>
    </row>
    <row r="190" spans="1:11" ht="12.75" x14ac:dyDescent="0.2">
      <c r="A190" s="334">
        <v>2</v>
      </c>
      <c r="B190" s="335">
        <v>3</v>
      </c>
      <c r="C190" s="335">
        <v>3</v>
      </c>
      <c r="D190" s="335">
        <v>1</v>
      </c>
      <c r="E190" s="335" t="s">
        <v>556</v>
      </c>
      <c r="F190" s="336" t="s">
        <v>699</v>
      </c>
      <c r="G190" s="337">
        <v>0</v>
      </c>
      <c r="H190" s="337">
        <v>1000000</v>
      </c>
      <c r="I190" s="337">
        <v>0</v>
      </c>
      <c r="J190" s="315">
        <f>SUBTOTAL(9,G190:I190)</f>
        <v>1000000</v>
      </c>
      <c r="K190" s="316">
        <f t="shared" si="59"/>
        <v>7.2226626165520794E-2</v>
      </c>
    </row>
    <row r="191" spans="1:11" ht="12.75" x14ac:dyDescent="0.2">
      <c r="A191" s="330">
        <v>2</v>
      </c>
      <c r="B191" s="331">
        <v>3</v>
      </c>
      <c r="C191" s="331">
        <v>3</v>
      </c>
      <c r="D191" s="331">
        <v>2</v>
      </c>
      <c r="E191" s="331"/>
      <c r="F191" s="343" t="s">
        <v>700</v>
      </c>
      <c r="G191" s="344">
        <f>+G192</f>
        <v>0</v>
      </c>
      <c r="H191" s="344">
        <f t="shared" ref="H191:K191" si="88">+H192</f>
        <v>1000000</v>
      </c>
      <c r="I191" s="344">
        <f t="shared" si="88"/>
        <v>0</v>
      </c>
      <c r="J191" s="344">
        <f t="shared" si="88"/>
        <v>1000000</v>
      </c>
      <c r="K191" s="42">
        <f t="shared" si="88"/>
        <v>7.2226626165520794E-2</v>
      </c>
    </row>
    <row r="192" spans="1:11" ht="12.75" x14ac:dyDescent="0.2">
      <c r="A192" s="334">
        <v>2</v>
      </c>
      <c r="B192" s="335">
        <v>3</v>
      </c>
      <c r="C192" s="335">
        <v>3</v>
      </c>
      <c r="D192" s="335">
        <v>2</v>
      </c>
      <c r="E192" s="335" t="s">
        <v>556</v>
      </c>
      <c r="F192" s="336" t="s">
        <v>700</v>
      </c>
      <c r="G192" s="337">
        <v>0</v>
      </c>
      <c r="H192" s="337">
        <v>1000000</v>
      </c>
      <c r="I192" s="337">
        <v>0</v>
      </c>
      <c r="J192" s="315">
        <f t="shared" ref="J192:J202" si="89">SUBTOTAL(9,G192:I192)</f>
        <v>1000000</v>
      </c>
      <c r="K192" s="316">
        <f t="shared" si="59"/>
        <v>7.2226626165520794E-2</v>
      </c>
    </row>
    <row r="193" spans="1:13" ht="12.75" x14ac:dyDescent="0.2">
      <c r="A193" s="330">
        <v>2</v>
      </c>
      <c r="B193" s="331">
        <v>3</v>
      </c>
      <c r="C193" s="331">
        <v>3</v>
      </c>
      <c r="D193" s="331">
        <v>3</v>
      </c>
      <c r="E193" s="331"/>
      <c r="F193" s="343" t="s">
        <v>701</v>
      </c>
      <c r="G193" s="344">
        <f>+G194</f>
        <v>0</v>
      </c>
      <c r="H193" s="344">
        <f t="shared" ref="H193:I193" si="90">+H194</f>
        <v>500000</v>
      </c>
      <c r="I193" s="344">
        <f t="shared" si="90"/>
        <v>0</v>
      </c>
      <c r="J193" s="315">
        <f t="shared" si="89"/>
        <v>500000</v>
      </c>
      <c r="K193" s="316">
        <f t="shared" ref="K193:K256" si="91">IFERROR(J193/$J$18*100,"0.00")</f>
        <v>3.6113313082760397E-2</v>
      </c>
    </row>
    <row r="194" spans="1:13" ht="12.75" x14ac:dyDescent="0.2">
      <c r="A194" s="334">
        <v>2</v>
      </c>
      <c r="B194" s="335">
        <v>3</v>
      </c>
      <c r="C194" s="335">
        <v>3</v>
      </c>
      <c r="D194" s="335">
        <v>3</v>
      </c>
      <c r="E194" s="335" t="s">
        <v>556</v>
      </c>
      <c r="F194" s="336" t="s">
        <v>701</v>
      </c>
      <c r="G194" s="337">
        <v>0</v>
      </c>
      <c r="H194" s="337">
        <v>500000</v>
      </c>
      <c r="I194" s="337">
        <v>0</v>
      </c>
      <c r="J194" s="315">
        <f t="shared" si="89"/>
        <v>500000</v>
      </c>
      <c r="K194" s="316">
        <f t="shared" si="91"/>
        <v>3.6113313082760397E-2</v>
      </c>
    </row>
    <row r="195" spans="1:13" ht="12.75" x14ac:dyDescent="0.2">
      <c r="A195" s="330">
        <v>2</v>
      </c>
      <c r="B195" s="331">
        <v>3</v>
      </c>
      <c r="C195" s="331">
        <v>3</v>
      </c>
      <c r="D195" s="331">
        <v>4</v>
      </c>
      <c r="E195" s="331"/>
      <c r="F195" s="343" t="s">
        <v>702</v>
      </c>
      <c r="G195" s="344">
        <f>+G196</f>
        <v>0</v>
      </c>
      <c r="H195" s="344">
        <f t="shared" ref="H195:K195" si="92">+H196</f>
        <v>0</v>
      </c>
      <c r="I195" s="344">
        <f t="shared" si="92"/>
        <v>0</v>
      </c>
      <c r="J195" s="344">
        <f t="shared" si="92"/>
        <v>0</v>
      </c>
      <c r="K195" s="42">
        <f t="shared" si="92"/>
        <v>0</v>
      </c>
    </row>
    <row r="196" spans="1:13" ht="12.75" x14ac:dyDescent="0.2">
      <c r="A196" s="334">
        <v>2</v>
      </c>
      <c r="B196" s="335">
        <v>3</v>
      </c>
      <c r="C196" s="335">
        <v>3</v>
      </c>
      <c r="D196" s="335">
        <v>4</v>
      </c>
      <c r="E196" s="335" t="s">
        <v>556</v>
      </c>
      <c r="F196" s="336" t="s">
        <v>702</v>
      </c>
      <c r="G196" s="337">
        <v>0</v>
      </c>
      <c r="H196" s="337">
        <v>0</v>
      </c>
      <c r="I196" s="337">
        <v>0</v>
      </c>
      <c r="J196" s="315">
        <f t="shared" si="89"/>
        <v>0</v>
      </c>
      <c r="K196" s="316">
        <f t="shared" si="91"/>
        <v>0</v>
      </c>
      <c r="M196" s="394"/>
    </row>
    <row r="197" spans="1:13" ht="12.75" x14ac:dyDescent="0.2">
      <c r="A197" s="326">
        <v>2</v>
      </c>
      <c r="B197" s="327">
        <v>3</v>
      </c>
      <c r="C197" s="327">
        <v>4</v>
      </c>
      <c r="D197" s="327"/>
      <c r="E197" s="327"/>
      <c r="F197" s="328" t="s">
        <v>703</v>
      </c>
      <c r="G197" s="329">
        <f t="shared" ref="G197:K198" si="93">+G198</f>
        <v>190000000</v>
      </c>
      <c r="H197" s="329">
        <f t="shared" si="93"/>
        <v>22130264.996456265</v>
      </c>
      <c r="I197" s="329">
        <f t="shared" si="93"/>
        <v>0</v>
      </c>
      <c r="J197" s="329">
        <f t="shared" si="93"/>
        <v>212130264.99645627</v>
      </c>
      <c r="K197" s="348">
        <f t="shared" si="93"/>
        <v>15.321453348291907</v>
      </c>
    </row>
    <row r="198" spans="1:13" ht="12.75" x14ac:dyDescent="0.2">
      <c r="A198" s="330">
        <v>2</v>
      </c>
      <c r="B198" s="331">
        <v>3</v>
      </c>
      <c r="C198" s="331">
        <v>4</v>
      </c>
      <c r="D198" s="331">
        <v>1</v>
      </c>
      <c r="E198" s="331"/>
      <c r="F198" s="343" t="s">
        <v>704</v>
      </c>
      <c r="G198" s="344">
        <f t="shared" si="93"/>
        <v>190000000</v>
      </c>
      <c r="H198" s="344">
        <f t="shared" si="93"/>
        <v>22130264.996456265</v>
      </c>
      <c r="I198" s="344">
        <f t="shared" si="93"/>
        <v>0</v>
      </c>
      <c r="J198" s="344">
        <f t="shared" si="93"/>
        <v>212130264.99645627</v>
      </c>
      <c r="K198" s="42">
        <f t="shared" si="93"/>
        <v>15.321453348291907</v>
      </c>
    </row>
    <row r="199" spans="1:13" ht="12.75" x14ac:dyDescent="0.2">
      <c r="A199" s="334">
        <v>2</v>
      </c>
      <c r="B199" s="335">
        <v>3</v>
      </c>
      <c r="C199" s="335">
        <v>4</v>
      </c>
      <c r="D199" s="335">
        <v>1</v>
      </c>
      <c r="E199" s="335" t="s">
        <v>556</v>
      </c>
      <c r="F199" s="336" t="s">
        <v>704</v>
      </c>
      <c r="G199" s="337">
        <v>190000000</v>
      </c>
      <c r="H199" s="337">
        <v>22130264.996456265</v>
      </c>
      <c r="I199" s="337">
        <v>0</v>
      </c>
      <c r="J199" s="315">
        <f t="shared" si="89"/>
        <v>212130264.99645627</v>
      </c>
      <c r="K199" s="316">
        <f t="shared" si="91"/>
        <v>15.321453348291907</v>
      </c>
    </row>
    <row r="200" spans="1:13" ht="12.75" x14ac:dyDescent="0.2">
      <c r="A200" s="326">
        <v>2</v>
      </c>
      <c r="B200" s="327">
        <v>3</v>
      </c>
      <c r="C200" s="327">
        <v>5</v>
      </c>
      <c r="D200" s="327"/>
      <c r="E200" s="327"/>
      <c r="F200" s="328" t="s">
        <v>705</v>
      </c>
      <c r="G200" s="329">
        <f>+G201+G203+G205+G207</f>
        <v>0</v>
      </c>
      <c r="H200" s="329">
        <f t="shared" ref="H200:K200" si="94">+H201+H203+H205+H207</f>
        <v>2000000</v>
      </c>
      <c r="I200" s="329">
        <f t="shared" si="94"/>
        <v>0</v>
      </c>
      <c r="J200" s="329">
        <f t="shared" si="94"/>
        <v>2000000</v>
      </c>
      <c r="K200" s="329">
        <f t="shared" si="94"/>
        <v>0.14445325233104159</v>
      </c>
    </row>
    <row r="201" spans="1:13" ht="12.75" x14ac:dyDescent="0.2">
      <c r="A201" s="330">
        <v>2</v>
      </c>
      <c r="B201" s="331">
        <v>3</v>
      </c>
      <c r="C201" s="331">
        <v>5</v>
      </c>
      <c r="D201" s="331">
        <v>2</v>
      </c>
      <c r="E201" s="331"/>
      <c r="F201" s="343" t="s">
        <v>706</v>
      </c>
      <c r="G201" s="344">
        <f>+G202</f>
        <v>0</v>
      </c>
      <c r="H201" s="344">
        <f t="shared" ref="H201:K201" si="95">+H202</f>
        <v>0</v>
      </c>
      <c r="I201" s="344">
        <f t="shared" si="95"/>
        <v>0</v>
      </c>
      <c r="J201" s="344">
        <f t="shared" si="95"/>
        <v>0</v>
      </c>
      <c r="K201" s="42">
        <f t="shared" si="95"/>
        <v>0</v>
      </c>
    </row>
    <row r="202" spans="1:13" ht="12.75" x14ac:dyDescent="0.2">
      <c r="A202" s="334">
        <v>2</v>
      </c>
      <c r="B202" s="335">
        <v>3</v>
      </c>
      <c r="C202" s="335">
        <v>5</v>
      </c>
      <c r="D202" s="335">
        <v>2</v>
      </c>
      <c r="E202" s="335" t="s">
        <v>556</v>
      </c>
      <c r="F202" s="336" t="s">
        <v>706</v>
      </c>
      <c r="G202" s="337">
        <v>0</v>
      </c>
      <c r="H202" s="337">
        <v>0</v>
      </c>
      <c r="I202" s="337">
        <v>0</v>
      </c>
      <c r="J202" s="315">
        <f t="shared" si="89"/>
        <v>0</v>
      </c>
      <c r="K202" s="316">
        <f t="shared" si="91"/>
        <v>0</v>
      </c>
    </row>
    <row r="203" spans="1:13" ht="12.75" x14ac:dyDescent="0.2">
      <c r="A203" s="330">
        <v>2</v>
      </c>
      <c r="B203" s="331">
        <v>3</v>
      </c>
      <c r="C203" s="331">
        <v>5</v>
      </c>
      <c r="D203" s="331">
        <v>3</v>
      </c>
      <c r="E203" s="331"/>
      <c r="F203" s="343" t="s">
        <v>707</v>
      </c>
      <c r="G203" s="344">
        <f>+G204</f>
        <v>0</v>
      </c>
      <c r="H203" s="344">
        <f t="shared" ref="H203:K203" si="96">+H204</f>
        <v>0</v>
      </c>
      <c r="I203" s="344">
        <f t="shared" si="96"/>
        <v>0</v>
      </c>
      <c r="J203" s="344">
        <f t="shared" si="96"/>
        <v>0</v>
      </c>
      <c r="K203" s="42">
        <f t="shared" si="96"/>
        <v>0</v>
      </c>
    </row>
    <row r="204" spans="1:13" ht="12.75" x14ac:dyDescent="0.2">
      <c r="A204" s="334">
        <v>2</v>
      </c>
      <c r="B204" s="335">
        <v>3</v>
      </c>
      <c r="C204" s="335">
        <v>5</v>
      </c>
      <c r="D204" s="335">
        <v>3</v>
      </c>
      <c r="E204" s="335" t="s">
        <v>556</v>
      </c>
      <c r="F204" s="336" t="s">
        <v>707</v>
      </c>
      <c r="G204" s="337">
        <v>0</v>
      </c>
      <c r="H204" s="337">
        <v>0</v>
      </c>
      <c r="I204" s="337">
        <v>0</v>
      </c>
      <c r="J204" s="314">
        <f t="shared" ref="J204:J208" si="97">SUBTOTAL(9,G204:I204)</f>
        <v>0</v>
      </c>
      <c r="K204" s="316">
        <f t="shared" si="91"/>
        <v>0</v>
      </c>
    </row>
    <row r="205" spans="1:13" ht="12.75" x14ac:dyDescent="0.2">
      <c r="A205" s="330">
        <v>2</v>
      </c>
      <c r="B205" s="331">
        <v>3</v>
      </c>
      <c r="C205" s="331">
        <v>5</v>
      </c>
      <c r="D205" s="331">
        <v>4</v>
      </c>
      <c r="E205" s="331"/>
      <c r="F205" s="343" t="s">
        <v>708</v>
      </c>
      <c r="G205" s="344">
        <f>+G206</f>
        <v>0</v>
      </c>
      <c r="H205" s="344">
        <f t="shared" ref="H205:I205" si="98">+H206</f>
        <v>0</v>
      </c>
      <c r="I205" s="344">
        <f t="shared" si="98"/>
        <v>0</v>
      </c>
      <c r="J205" s="344">
        <f t="shared" ref="J205" si="99">+J206</f>
        <v>0</v>
      </c>
      <c r="K205" s="42">
        <f t="shared" ref="K205" si="100">+K206</f>
        <v>0</v>
      </c>
    </row>
    <row r="206" spans="1:13" ht="12.75" x14ac:dyDescent="0.2">
      <c r="A206" s="334">
        <v>2</v>
      </c>
      <c r="B206" s="335">
        <v>3</v>
      </c>
      <c r="C206" s="335">
        <v>5</v>
      </c>
      <c r="D206" s="335">
        <v>4</v>
      </c>
      <c r="E206" s="335" t="s">
        <v>556</v>
      </c>
      <c r="F206" s="336" t="s">
        <v>708</v>
      </c>
      <c r="G206" s="337">
        <v>0</v>
      </c>
      <c r="H206" s="337">
        <v>0</v>
      </c>
      <c r="I206" s="337">
        <v>0</v>
      </c>
      <c r="J206" s="314">
        <f t="shared" si="97"/>
        <v>0</v>
      </c>
      <c r="K206" s="316">
        <f t="shared" si="91"/>
        <v>0</v>
      </c>
    </row>
    <row r="207" spans="1:13" ht="12.75" x14ac:dyDescent="0.2">
      <c r="A207" s="330">
        <v>2</v>
      </c>
      <c r="B207" s="331">
        <v>3</v>
      </c>
      <c r="C207" s="331">
        <v>5</v>
      </c>
      <c r="D207" s="331">
        <v>5</v>
      </c>
      <c r="E207" s="331"/>
      <c r="F207" s="343" t="s">
        <v>709</v>
      </c>
      <c r="G207" s="344">
        <f>+G208</f>
        <v>0</v>
      </c>
      <c r="H207" s="344">
        <f t="shared" ref="H207:K207" si="101">+H208</f>
        <v>2000000</v>
      </c>
      <c r="I207" s="344">
        <f t="shared" si="101"/>
        <v>0</v>
      </c>
      <c r="J207" s="344">
        <f>+J208</f>
        <v>2000000</v>
      </c>
      <c r="K207" s="42">
        <f t="shared" si="101"/>
        <v>0.14445325233104159</v>
      </c>
    </row>
    <row r="208" spans="1:13" ht="12.75" x14ac:dyDescent="0.2">
      <c r="A208" s="334">
        <v>2</v>
      </c>
      <c r="B208" s="335">
        <v>3</v>
      </c>
      <c r="C208" s="335">
        <v>5</v>
      </c>
      <c r="D208" s="335">
        <v>5</v>
      </c>
      <c r="E208" s="335" t="s">
        <v>556</v>
      </c>
      <c r="F208" s="336" t="s">
        <v>710</v>
      </c>
      <c r="G208" s="337">
        <v>0</v>
      </c>
      <c r="H208" s="337">
        <v>2000000</v>
      </c>
      <c r="I208" s="337">
        <v>0</v>
      </c>
      <c r="J208" s="315">
        <f t="shared" si="97"/>
        <v>2000000</v>
      </c>
      <c r="K208" s="316">
        <f t="shared" si="91"/>
        <v>0.14445325233104159</v>
      </c>
    </row>
    <row r="209" spans="1:11" ht="12.75" x14ac:dyDescent="0.2">
      <c r="A209" s="326">
        <v>2</v>
      </c>
      <c r="B209" s="327">
        <v>3</v>
      </c>
      <c r="C209" s="327">
        <v>6</v>
      </c>
      <c r="D209" s="327"/>
      <c r="E209" s="327"/>
      <c r="F209" s="328" t="s">
        <v>711</v>
      </c>
      <c r="G209" s="329">
        <f>+G210+G214+G218+G222</f>
        <v>0</v>
      </c>
      <c r="H209" s="329">
        <f t="shared" ref="H209:K209" si="102">+H210+H214+H218+H222</f>
        <v>1076858</v>
      </c>
      <c r="I209" s="329">
        <f t="shared" si="102"/>
        <v>0</v>
      </c>
      <c r="J209" s="329">
        <f t="shared" si="102"/>
        <v>1076858</v>
      </c>
      <c r="K209" s="329">
        <f t="shared" si="102"/>
        <v>7.7777820199350395E-2</v>
      </c>
    </row>
    <row r="210" spans="1:11" ht="12.75" x14ac:dyDescent="0.2">
      <c r="A210" s="330">
        <v>2</v>
      </c>
      <c r="B210" s="331">
        <v>3</v>
      </c>
      <c r="C210" s="331">
        <v>6</v>
      </c>
      <c r="D210" s="331">
        <v>1</v>
      </c>
      <c r="E210" s="331"/>
      <c r="F210" s="343" t="s">
        <v>712</v>
      </c>
      <c r="G210" s="344">
        <f>+G211+G212+G213</f>
        <v>0</v>
      </c>
      <c r="H210" s="344">
        <f t="shared" ref="H210:K210" si="103">+H211+H212+H213</f>
        <v>0</v>
      </c>
      <c r="I210" s="344">
        <f t="shared" si="103"/>
        <v>0</v>
      </c>
      <c r="J210" s="344">
        <f>+J211+J212+J213</f>
        <v>0</v>
      </c>
      <c r="K210" s="42">
        <f t="shared" si="103"/>
        <v>0</v>
      </c>
    </row>
    <row r="211" spans="1:11" ht="12.75" x14ac:dyDescent="0.2">
      <c r="A211" s="334">
        <v>2</v>
      </c>
      <c r="B211" s="335">
        <v>3</v>
      </c>
      <c r="C211" s="335">
        <v>6</v>
      </c>
      <c r="D211" s="335">
        <v>1</v>
      </c>
      <c r="E211" s="335" t="s">
        <v>556</v>
      </c>
      <c r="F211" s="336" t="s">
        <v>713</v>
      </c>
      <c r="G211" s="337">
        <v>0</v>
      </c>
      <c r="H211" s="337">
        <v>0</v>
      </c>
      <c r="I211" s="337">
        <v>0</v>
      </c>
      <c r="J211" s="314">
        <f>SUBTOTAL(9,G211:I211)</f>
        <v>0</v>
      </c>
      <c r="K211" s="316">
        <f t="shared" si="91"/>
        <v>0</v>
      </c>
    </row>
    <row r="212" spans="1:11" ht="12.75" x14ac:dyDescent="0.2">
      <c r="A212" s="334">
        <v>2</v>
      </c>
      <c r="B212" s="335">
        <v>3</v>
      </c>
      <c r="C212" s="335">
        <v>6</v>
      </c>
      <c r="D212" s="335">
        <v>1</v>
      </c>
      <c r="E212" s="335" t="s">
        <v>558</v>
      </c>
      <c r="F212" s="336" t="s">
        <v>714</v>
      </c>
      <c r="G212" s="337">
        <v>0</v>
      </c>
      <c r="H212" s="337">
        <v>0</v>
      </c>
      <c r="I212" s="337">
        <v>0</v>
      </c>
      <c r="J212" s="315">
        <f>SUBTOTAL(9,G212:I212)</f>
        <v>0</v>
      </c>
      <c r="K212" s="316">
        <f t="shared" si="91"/>
        <v>0</v>
      </c>
    </row>
    <row r="213" spans="1:11" ht="12.75" x14ac:dyDescent="0.2">
      <c r="A213" s="334">
        <v>2</v>
      </c>
      <c r="B213" s="335">
        <v>3</v>
      </c>
      <c r="C213" s="335">
        <v>6</v>
      </c>
      <c r="D213" s="335">
        <v>1</v>
      </c>
      <c r="E213" s="335" t="s">
        <v>580</v>
      </c>
      <c r="F213" s="336" t="s">
        <v>715</v>
      </c>
      <c r="G213" s="337">
        <v>0</v>
      </c>
      <c r="H213" s="337">
        <v>0</v>
      </c>
      <c r="I213" s="337">
        <v>0</v>
      </c>
      <c r="J213" s="314">
        <f>SUBTOTAL(9,G213:I213)</f>
        <v>0</v>
      </c>
      <c r="K213" s="316">
        <f t="shared" si="91"/>
        <v>0</v>
      </c>
    </row>
    <row r="214" spans="1:11" ht="12.75" x14ac:dyDescent="0.2">
      <c r="A214" s="330">
        <v>2</v>
      </c>
      <c r="B214" s="331">
        <v>3</v>
      </c>
      <c r="C214" s="331">
        <v>6</v>
      </c>
      <c r="D214" s="331">
        <v>2</v>
      </c>
      <c r="E214" s="331"/>
      <c r="F214" s="343" t="s">
        <v>716</v>
      </c>
      <c r="G214" s="344">
        <f>+G215+G216+G217</f>
        <v>0</v>
      </c>
      <c r="H214" s="344">
        <f t="shared" ref="H214:K214" si="104">+H215+H216+H217</f>
        <v>150000</v>
      </c>
      <c r="I214" s="344">
        <f t="shared" si="104"/>
        <v>0</v>
      </c>
      <c r="J214" s="344">
        <f t="shared" si="104"/>
        <v>150000</v>
      </c>
      <c r="K214" s="42">
        <f t="shared" si="104"/>
        <v>1.083399392482812E-2</v>
      </c>
    </row>
    <row r="215" spans="1:11" ht="12.75" x14ac:dyDescent="0.2">
      <c r="A215" s="334">
        <v>2</v>
      </c>
      <c r="B215" s="335">
        <v>3</v>
      </c>
      <c r="C215" s="335">
        <v>6</v>
      </c>
      <c r="D215" s="335">
        <v>2</v>
      </c>
      <c r="E215" s="335" t="s">
        <v>556</v>
      </c>
      <c r="F215" s="336" t="s">
        <v>717</v>
      </c>
      <c r="G215" s="337">
        <v>0</v>
      </c>
      <c r="H215" s="337">
        <v>0</v>
      </c>
      <c r="I215" s="337">
        <v>0</v>
      </c>
      <c r="J215" s="314">
        <f>SUBTOTAL(9,G215:I215)</f>
        <v>0</v>
      </c>
      <c r="K215" s="316">
        <f t="shared" si="91"/>
        <v>0</v>
      </c>
    </row>
    <row r="216" spans="1:11" ht="12.75" x14ac:dyDescent="0.2">
      <c r="A216" s="334">
        <v>2</v>
      </c>
      <c r="B216" s="335">
        <v>3</v>
      </c>
      <c r="C216" s="335">
        <v>6</v>
      </c>
      <c r="D216" s="335">
        <v>2</v>
      </c>
      <c r="E216" s="335" t="s">
        <v>558</v>
      </c>
      <c r="F216" s="336" t="s">
        <v>718</v>
      </c>
      <c r="G216" s="337">
        <v>0</v>
      </c>
      <c r="H216" s="337">
        <v>150000</v>
      </c>
      <c r="I216" s="337">
        <v>0</v>
      </c>
      <c r="J216" s="314">
        <f>SUBTOTAL(9,G216:I216)</f>
        <v>150000</v>
      </c>
      <c r="K216" s="316">
        <f t="shared" si="91"/>
        <v>1.083399392482812E-2</v>
      </c>
    </row>
    <row r="217" spans="1:11" ht="12.75" x14ac:dyDescent="0.2">
      <c r="A217" s="334">
        <v>2</v>
      </c>
      <c r="B217" s="335">
        <v>3</v>
      </c>
      <c r="C217" s="335">
        <v>6</v>
      </c>
      <c r="D217" s="335">
        <v>2</v>
      </c>
      <c r="E217" s="335" t="s">
        <v>565</v>
      </c>
      <c r="F217" s="336" t="s">
        <v>719</v>
      </c>
      <c r="G217" s="337">
        <v>0</v>
      </c>
      <c r="H217" s="337">
        <v>0</v>
      </c>
      <c r="I217" s="337">
        <v>0</v>
      </c>
      <c r="J217" s="314">
        <f>SUBTOTAL(9,G217:I217)</f>
        <v>0</v>
      </c>
      <c r="K217" s="316">
        <f t="shared" si="91"/>
        <v>0</v>
      </c>
    </row>
    <row r="218" spans="1:11" ht="12.75" x14ac:dyDescent="0.2">
      <c r="A218" s="330">
        <v>2</v>
      </c>
      <c r="B218" s="331">
        <v>3</v>
      </c>
      <c r="C218" s="331">
        <v>6</v>
      </c>
      <c r="D218" s="331">
        <v>3</v>
      </c>
      <c r="E218" s="331"/>
      <c r="F218" s="343" t="s">
        <v>720</v>
      </c>
      <c r="G218" s="344">
        <f>+G219+G220+G221</f>
        <v>0</v>
      </c>
      <c r="H218" s="344">
        <f t="shared" ref="H218:K218" si="105">+H219+H220+H221</f>
        <v>926858</v>
      </c>
      <c r="I218" s="344">
        <f t="shared" si="105"/>
        <v>0</v>
      </c>
      <c r="J218" s="344">
        <f t="shared" si="105"/>
        <v>926858</v>
      </c>
      <c r="K218" s="42">
        <f t="shared" si="105"/>
        <v>6.6943826274522278E-2</v>
      </c>
    </row>
    <row r="219" spans="1:11" ht="12.75" x14ac:dyDescent="0.2">
      <c r="A219" s="334">
        <v>2</v>
      </c>
      <c r="B219" s="335">
        <v>3</v>
      </c>
      <c r="C219" s="335">
        <v>6</v>
      </c>
      <c r="D219" s="335">
        <v>3</v>
      </c>
      <c r="E219" s="335" t="s">
        <v>580</v>
      </c>
      <c r="F219" s="336" t="s">
        <v>721</v>
      </c>
      <c r="G219" s="337">
        <v>0</v>
      </c>
      <c r="H219" s="337">
        <v>500000</v>
      </c>
      <c r="I219" s="337">
        <v>0</v>
      </c>
      <c r="J219" s="314">
        <f>SUBTOTAL(9,G219:I219)</f>
        <v>500000</v>
      </c>
      <c r="K219" s="316">
        <f t="shared" si="91"/>
        <v>3.6113313082760397E-2</v>
      </c>
    </row>
    <row r="220" spans="1:11" ht="12.75" x14ac:dyDescent="0.2">
      <c r="A220" s="334">
        <v>2</v>
      </c>
      <c r="B220" s="335">
        <v>3</v>
      </c>
      <c r="C220" s="335">
        <v>6</v>
      </c>
      <c r="D220" s="335">
        <v>3</v>
      </c>
      <c r="E220" s="335" t="s">
        <v>560</v>
      </c>
      <c r="F220" s="336" t="s">
        <v>722</v>
      </c>
      <c r="G220" s="337">
        <v>0</v>
      </c>
      <c r="H220" s="337">
        <v>0</v>
      </c>
      <c r="I220" s="337">
        <v>0</v>
      </c>
      <c r="J220" s="314">
        <f t="shared" ref="J220:J264" si="106">SUBTOTAL(9,G220:I220)</f>
        <v>0</v>
      </c>
      <c r="K220" s="316">
        <f t="shared" si="91"/>
        <v>0</v>
      </c>
    </row>
    <row r="221" spans="1:11" ht="12.75" x14ac:dyDescent="0.2">
      <c r="A221" s="334">
        <v>2</v>
      </c>
      <c r="B221" s="335">
        <v>3</v>
      </c>
      <c r="C221" s="335">
        <v>6</v>
      </c>
      <c r="D221" s="335">
        <v>3</v>
      </c>
      <c r="E221" s="335" t="s">
        <v>562</v>
      </c>
      <c r="F221" s="336" t="s">
        <v>723</v>
      </c>
      <c r="G221" s="337">
        <v>0</v>
      </c>
      <c r="H221" s="337">
        <v>426858.00000000006</v>
      </c>
      <c r="I221" s="337">
        <v>0</v>
      </c>
      <c r="J221" s="314">
        <f t="shared" si="106"/>
        <v>426858.00000000006</v>
      </c>
      <c r="K221" s="316">
        <f t="shared" si="91"/>
        <v>3.0830513191761881E-2</v>
      </c>
    </row>
    <row r="222" spans="1:11" ht="12.75" x14ac:dyDescent="0.2">
      <c r="A222" s="330">
        <v>2</v>
      </c>
      <c r="B222" s="331">
        <v>3</v>
      </c>
      <c r="C222" s="331">
        <v>6</v>
      </c>
      <c r="D222" s="331">
        <v>4</v>
      </c>
      <c r="E222" s="331"/>
      <c r="F222" s="343" t="s">
        <v>724</v>
      </c>
      <c r="G222" s="344">
        <f>+G223</f>
        <v>0</v>
      </c>
      <c r="H222" s="344">
        <f t="shared" ref="H222:J222" si="107">+H223</f>
        <v>0</v>
      </c>
      <c r="I222" s="344">
        <f t="shared" si="107"/>
        <v>0</v>
      </c>
      <c r="J222" s="344">
        <f t="shared" si="107"/>
        <v>0</v>
      </c>
      <c r="K222" s="42">
        <f>+K223</f>
        <v>0</v>
      </c>
    </row>
    <row r="223" spans="1:11" ht="12.75" x14ac:dyDescent="0.2">
      <c r="A223" s="334">
        <v>2</v>
      </c>
      <c r="B223" s="335">
        <v>3</v>
      </c>
      <c r="C223" s="335">
        <v>6</v>
      </c>
      <c r="D223" s="335">
        <v>4</v>
      </c>
      <c r="E223" s="335" t="s">
        <v>580</v>
      </c>
      <c r="F223" s="336" t="s">
        <v>725</v>
      </c>
      <c r="G223" s="337">
        <v>0</v>
      </c>
      <c r="H223" s="337">
        <v>0</v>
      </c>
      <c r="I223" s="337">
        <v>0</v>
      </c>
      <c r="J223" s="314">
        <f>SUBTOTAL(9,G223:I223)</f>
        <v>0</v>
      </c>
      <c r="K223" s="316">
        <f t="shared" si="91"/>
        <v>0</v>
      </c>
    </row>
    <row r="224" spans="1:11" ht="12.75" x14ac:dyDescent="0.2">
      <c r="A224" s="326">
        <v>2</v>
      </c>
      <c r="B224" s="327">
        <v>3</v>
      </c>
      <c r="C224" s="327">
        <v>7</v>
      </c>
      <c r="D224" s="327"/>
      <c r="E224" s="327"/>
      <c r="F224" s="328" t="s">
        <v>726</v>
      </c>
      <c r="G224" s="329">
        <f>+G225+G232</f>
        <v>0</v>
      </c>
      <c r="H224" s="329">
        <f t="shared" ref="H224:J224" si="108">+H225+H232</f>
        <v>44484132</v>
      </c>
      <c r="I224" s="329">
        <f t="shared" si="108"/>
        <v>0</v>
      </c>
      <c r="J224" s="329">
        <f t="shared" si="108"/>
        <v>44484132</v>
      </c>
      <c r="K224" s="329">
        <f>+K225+K232</f>
        <v>3.2129387722616807</v>
      </c>
    </row>
    <row r="225" spans="1:11" ht="12.75" x14ac:dyDescent="0.2">
      <c r="A225" s="330">
        <v>2</v>
      </c>
      <c r="B225" s="331">
        <v>3</v>
      </c>
      <c r="C225" s="331">
        <v>7</v>
      </c>
      <c r="D225" s="331">
        <v>1</v>
      </c>
      <c r="E225" s="331"/>
      <c r="F225" s="343" t="s">
        <v>727</v>
      </c>
      <c r="G225" s="344">
        <f>+G226+G227+G228+G229+G230+G231</f>
        <v>0</v>
      </c>
      <c r="H225" s="344">
        <f t="shared" ref="H225:J225" si="109">+H226+H227+H228+H229+H230+H231</f>
        <v>5823172</v>
      </c>
      <c r="I225" s="344">
        <f t="shared" si="109"/>
        <v>0</v>
      </c>
      <c r="J225" s="344">
        <f t="shared" si="109"/>
        <v>5823172</v>
      </c>
      <c r="K225" s="42">
        <f>+K226+K227+K228+K229+K230+K231</f>
        <v>0.42058806714152808</v>
      </c>
    </row>
    <row r="226" spans="1:11" ht="12.75" x14ac:dyDescent="0.2">
      <c r="A226" s="334">
        <v>2</v>
      </c>
      <c r="B226" s="335">
        <v>3</v>
      </c>
      <c r="C226" s="335">
        <v>7</v>
      </c>
      <c r="D226" s="335">
        <v>1</v>
      </c>
      <c r="E226" s="335" t="s">
        <v>556</v>
      </c>
      <c r="F226" s="336" t="s">
        <v>728</v>
      </c>
      <c r="G226" s="337">
        <v>0</v>
      </c>
      <c r="H226" s="337">
        <v>3092532</v>
      </c>
      <c r="I226" s="337">
        <v>0</v>
      </c>
      <c r="J226" s="314">
        <f>SUBTOTAL(9,G226:I226)</f>
        <v>3092532</v>
      </c>
      <c r="K226" s="316">
        <f t="shared" si="91"/>
        <v>0.22336315266891035</v>
      </c>
    </row>
    <row r="227" spans="1:11" ht="12.75" x14ac:dyDescent="0.2">
      <c r="A227" s="334">
        <v>2</v>
      </c>
      <c r="B227" s="335">
        <v>3</v>
      </c>
      <c r="C227" s="335">
        <v>7</v>
      </c>
      <c r="D227" s="335">
        <v>1</v>
      </c>
      <c r="E227" s="335" t="s">
        <v>558</v>
      </c>
      <c r="F227" s="336" t="s">
        <v>729</v>
      </c>
      <c r="G227" s="337">
        <v>0</v>
      </c>
      <c r="H227" s="337">
        <v>1500000</v>
      </c>
      <c r="I227" s="337">
        <v>0</v>
      </c>
      <c r="J227" s="314">
        <f>SUBTOTAL(9,G227:I227)</f>
        <v>1500000</v>
      </c>
      <c r="K227" s="316">
        <f t="shared" si="91"/>
        <v>0.1083399392482812</v>
      </c>
    </row>
    <row r="228" spans="1:11" ht="12.75" x14ac:dyDescent="0.2">
      <c r="A228" s="334">
        <v>2</v>
      </c>
      <c r="B228" s="335">
        <v>3</v>
      </c>
      <c r="C228" s="335">
        <v>7</v>
      </c>
      <c r="D228" s="335">
        <v>1</v>
      </c>
      <c r="E228" s="335" t="s">
        <v>565</v>
      </c>
      <c r="F228" s="336" t="s">
        <v>730</v>
      </c>
      <c r="G228" s="337">
        <v>0</v>
      </c>
      <c r="H228" s="337">
        <v>0</v>
      </c>
      <c r="I228" s="337">
        <v>0</v>
      </c>
      <c r="J228" s="314">
        <f t="shared" si="106"/>
        <v>0</v>
      </c>
      <c r="K228" s="316">
        <f t="shared" si="91"/>
        <v>0</v>
      </c>
    </row>
    <row r="229" spans="1:11" ht="12.75" x14ac:dyDescent="0.2">
      <c r="A229" s="334">
        <v>2</v>
      </c>
      <c r="B229" s="335">
        <v>3</v>
      </c>
      <c r="C229" s="335">
        <v>7</v>
      </c>
      <c r="D229" s="335">
        <v>1</v>
      </c>
      <c r="E229" s="335" t="s">
        <v>580</v>
      </c>
      <c r="F229" s="336" t="s">
        <v>731</v>
      </c>
      <c r="G229" s="337">
        <v>0</v>
      </c>
      <c r="H229" s="337">
        <v>1230640</v>
      </c>
      <c r="I229" s="337">
        <v>0</v>
      </c>
      <c r="J229" s="314">
        <f t="shared" si="106"/>
        <v>1230640</v>
      </c>
      <c r="K229" s="316">
        <f t="shared" si="91"/>
        <v>8.8884975224336513E-2</v>
      </c>
    </row>
    <row r="230" spans="1:11" ht="12.75" x14ac:dyDescent="0.2">
      <c r="A230" s="334">
        <v>2</v>
      </c>
      <c r="B230" s="335">
        <v>3</v>
      </c>
      <c r="C230" s="335">
        <v>7</v>
      </c>
      <c r="D230" s="335">
        <v>1</v>
      </c>
      <c r="E230" s="335" t="s">
        <v>560</v>
      </c>
      <c r="F230" s="336" t="s">
        <v>732</v>
      </c>
      <c r="G230" s="337">
        <v>0</v>
      </c>
      <c r="H230" s="337">
        <v>0</v>
      </c>
      <c r="I230" s="337">
        <v>0</v>
      </c>
      <c r="J230" s="314">
        <f t="shared" si="106"/>
        <v>0</v>
      </c>
      <c r="K230" s="316">
        <f t="shared" si="91"/>
        <v>0</v>
      </c>
    </row>
    <row r="231" spans="1:11" ht="12.75" x14ac:dyDescent="0.2">
      <c r="A231" s="334">
        <v>2</v>
      </c>
      <c r="B231" s="335">
        <v>3</v>
      </c>
      <c r="C231" s="335">
        <v>7</v>
      </c>
      <c r="D231" s="335">
        <v>1</v>
      </c>
      <c r="E231" s="335" t="s">
        <v>562</v>
      </c>
      <c r="F231" s="336" t="s">
        <v>733</v>
      </c>
      <c r="G231" s="337">
        <v>0</v>
      </c>
      <c r="H231" s="337">
        <v>0</v>
      </c>
      <c r="I231" s="337">
        <v>0</v>
      </c>
      <c r="J231" s="314">
        <f>SUBTOTAL(9,G231:I231)</f>
        <v>0</v>
      </c>
      <c r="K231" s="316">
        <f t="shared" si="91"/>
        <v>0</v>
      </c>
    </row>
    <row r="232" spans="1:11" ht="12.75" x14ac:dyDescent="0.2">
      <c r="A232" s="330">
        <v>2</v>
      </c>
      <c r="B232" s="331">
        <v>3</v>
      </c>
      <c r="C232" s="331">
        <v>7</v>
      </c>
      <c r="D232" s="331">
        <v>2</v>
      </c>
      <c r="E232" s="331"/>
      <c r="F232" s="343" t="s">
        <v>734</v>
      </c>
      <c r="G232" s="344">
        <f>+G233+G234+G235+G236</f>
        <v>0</v>
      </c>
      <c r="H232" s="344">
        <f t="shared" ref="H232:I232" si="110">+H233+H234+H235+H236</f>
        <v>38660960</v>
      </c>
      <c r="I232" s="344">
        <f t="shared" si="110"/>
        <v>0</v>
      </c>
      <c r="J232" s="344">
        <f>+J233+J234+J235+J236</f>
        <v>38660960</v>
      </c>
      <c r="K232" s="42">
        <f>+K233+K234+K235+K236</f>
        <v>2.7923507051201528</v>
      </c>
    </row>
    <row r="233" spans="1:11" ht="12.75" x14ac:dyDescent="0.2">
      <c r="A233" s="334">
        <v>2</v>
      </c>
      <c r="B233" s="335">
        <v>3</v>
      </c>
      <c r="C233" s="335">
        <v>7</v>
      </c>
      <c r="D233" s="335">
        <v>2</v>
      </c>
      <c r="E233" s="335" t="s">
        <v>558</v>
      </c>
      <c r="F233" s="336" t="s">
        <v>735</v>
      </c>
      <c r="G233" s="337">
        <v>0</v>
      </c>
      <c r="H233" s="337">
        <v>0</v>
      </c>
      <c r="I233" s="337">
        <v>0</v>
      </c>
      <c r="J233" s="314">
        <f t="shared" si="106"/>
        <v>0</v>
      </c>
      <c r="K233" s="316">
        <f t="shared" si="91"/>
        <v>0</v>
      </c>
    </row>
    <row r="234" spans="1:11" ht="12.75" x14ac:dyDescent="0.2">
      <c r="A234" s="334">
        <v>2</v>
      </c>
      <c r="B234" s="335">
        <v>3</v>
      </c>
      <c r="C234" s="335">
        <v>7</v>
      </c>
      <c r="D234" s="335">
        <v>2</v>
      </c>
      <c r="E234" s="335" t="s">
        <v>565</v>
      </c>
      <c r="F234" s="336" t="s">
        <v>736</v>
      </c>
      <c r="G234" s="337">
        <v>0</v>
      </c>
      <c r="H234" s="337">
        <v>38000000</v>
      </c>
      <c r="I234" s="337">
        <v>0</v>
      </c>
      <c r="J234" s="314">
        <f t="shared" si="106"/>
        <v>38000000</v>
      </c>
      <c r="K234" s="316">
        <f t="shared" si="91"/>
        <v>2.7446117942897903</v>
      </c>
    </row>
    <row r="235" spans="1:11" ht="12.75" x14ac:dyDescent="0.2">
      <c r="A235" s="334">
        <v>2</v>
      </c>
      <c r="B235" s="335">
        <v>3</v>
      </c>
      <c r="C235" s="335">
        <v>7</v>
      </c>
      <c r="D235" s="335">
        <v>2</v>
      </c>
      <c r="E235" s="335" t="s">
        <v>560</v>
      </c>
      <c r="F235" s="336" t="s">
        <v>737</v>
      </c>
      <c r="G235" s="337">
        <v>0</v>
      </c>
      <c r="H235" s="337">
        <v>410460</v>
      </c>
      <c r="I235" s="337">
        <v>0</v>
      </c>
      <c r="J235" s="314">
        <f t="shared" si="106"/>
        <v>410460</v>
      </c>
      <c r="K235" s="316">
        <f t="shared" si="91"/>
        <v>2.9646140975899668E-2</v>
      </c>
    </row>
    <row r="236" spans="1:11" ht="12.75" x14ac:dyDescent="0.2">
      <c r="A236" s="336">
        <v>2</v>
      </c>
      <c r="B236" s="345">
        <v>3</v>
      </c>
      <c r="C236" s="345">
        <v>7</v>
      </c>
      <c r="D236" s="345">
        <v>2</v>
      </c>
      <c r="E236" s="345" t="s">
        <v>562</v>
      </c>
      <c r="F236" s="338" t="s">
        <v>738</v>
      </c>
      <c r="G236" s="337">
        <v>0</v>
      </c>
      <c r="H236" s="337">
        <v>250500</v>
      </c>
      <c r="I236" s="337">
        <v>0</v>
      </c>
      <c r="J236" s="314">
        <f t="shared" si="106"/>
        <v>250500</v>
      </c>
      <c r="K236" s="316">
        <f t="shared" si="91"/>
        <v>1.809276985446296E-2</v>
      </c>
    </row>
    <row r="237" spans="1:11" ht="12.75" x14ac:dyDescent="0.2">
      <c r="A237" s="326">
        <v>2</v>
      </c>
      <c r="B237" s="327">
        <v>3</v>
      </c>
      <c r="C237" s="327">
        <v>9</v>
      </c>
      <c r="D237" s="327"/>
      <c r="E237" s="327"/>
      <c r="F237" s="328" t="s">
        <v>739</v>
      </c>
      <c r="G237" s="329">
        <f>+G238+G241+G244+G246+G248+G250+G252</f>
        <v>184435500</v>
      </c>
      <c r="H237" s="329">
        <f t="shared" ref="H237:K237" si="111">+H238+H241+H244+H246+H248+H250+H252</f>
        <v>24616776.998078614</v>
      </c>
      <c r="I237" s="329">
        <f t="shared" si="111"/>
        <v>0</v>
      </c>
      <c r="J237" s="329">
        <f t="shared" si="111"/>
        <v>209052276.99807861</v>
      </c>
      <c r="K237" s="329">
        <f t="shared" si="111"/>
        <v>15.099140659791125</v>
      </c>
    </row>
    <row r="238" spans="1:11" ht="12.75" x14ac:dyDescent="0.2">
      <c r="A238" s="330">
        <v>2</v>
      </c>
      <c r="B238" s="331">
        <v>3</v>
      </c>
      <c r="C238" s="331">
        <v>9</v>
      </c>
      <c r="D238" s="331">
        <v>1</v>
      </c>
      <c r="E238" s="331"/>
      <c r="F238" s="343" t="s">
        <v>740</v>
      </c>
      <c r="G238" s="344">
        <f>+G239+G240</f>
        <v>0</v>
      </c>
      <c r="H238" s="344">
        <f t="shared" ref="H238:K238" si="112">+H239+H240</f>
        <v>2000000</v>
      </c>
      <c r="I238" s="344">
        <f t="shared" si="112"/>
        <v>0</v>
      </c>
      <c r="J238" s="344">
        <f t="shared" si="112"/>
        <v>2000000</v>
      </c>
      <c r="K238" s="42">
        <f t="shared" si="112"/>
        <v>0.14445325233104159</v>
      </c>
    </row>
    <row r="239" spans="1:11" ht="12.75" x14ac:dyDescent="0.2">
      <c r="A239" s="334">
        <v>2</v>
      </c>
      <c r="B239" s="335">
        <v>3</v>
      </c>
      <c r="C239" s="335">
        <v>9</v>
      </c>
      <c r="D239" s="335">
        <v>1</v>
      </c>
      <c r="E239" s="335" t="s">
        <v>556</v>
      </c>
      <c r="F239" s="336" t="s">
        <v>741</v>
      </c>
      <c r="G239" s="337">
        <v>0</v>
      </c>
      <c r="H239" s="337">
        <v>2000000</v>
      </c>
      <c r="I239" s="337">
        <v>0</v>
      </c>
      <c r="J239" s="314">
        <f>SUBTOTAL(9,G239:I239)</f>
        <v>2000000</v>
      </c>
      <c r="K239" s="316">
        <f t="shared" si="91"/>
        <v>0.14445325233104159</v>
      </c>
    </row>
    <row r="240" spans="1:11" ht="12.75" x14ac:dyDescent="0.2">
      <c r="A240" s="334">
        <v>2</v>
      </c>
      <c r="B240" s="335">
        <v>3</v>
      </c>
      <c r="C240" s="335">
        <v>9</v>
      </c>
      <c r="D240" s="335">
        <v>1</v>
      </c>
      <c r="E240" s="335" t="s">
        <v>558</v>
      </c>
      <c r="F240" s="336" t="s">
        <v>742</v>
      </c>
      <c r="G240" s="337">
        <v>0</v>
      </c>
      <c r="H240" s="337">
        <v>0</v>
      </c>
      <c r="I240" s="337">
        <v>0</v>
      </c>
      <c r="J240" s="314">
        <f t="shared" si="106"/>
        <v>0</v>
      </c>
      <c r="K240" s="316">
        <f t="shared" si="91"/>
        <v>0</v>
      </c>
    </row>
    <row r="241" spans="1:12" ht="12.75" x14ac:dyDescent="0.2">
      <c r="A241" s="330">
        <v>2</v>
      </c>
      <c r="B241" s="331">
        <v>3</v>
      </c>
      <c r="C241" s="331">
        <v>9</v>
      </c>
      <c r="D241" s="331">
        <v>2</v>
      </c>
      <c r="E241" s="331"/>
      <c r="F241" s="343" t="s">
        <v>743</v>
      </c>
      <c r="G241" s="344">
        <f>+G242+G243</f>
        <v>0</v>
      </c>
      <c r="H241" s="344">
        <f t="shared" ref="H241:K241" si="113">+H242+H243</f>
        <v>2999999.9966666643</v>
      </c>
      <c r="I241" s="344">
        <f t="shared" si="113"/>
        <v>0</v>
      </c>
      <c r="J241" s="344">
        <f t="shared" si="113"/>
        <v>2999999.9966666643</v>
      </c>
      <c r="K241" s="42">
        <f t="shared" si="113"/>
        <v>0.21667987825580681</v>
      </c>
    </row>
    <row r="242" spans="1:12" ht="12.75" x14ac:dyDescent="0.2">
      <c r="A242" s="334">
        <v>2</v>
      </c>
      <c r="B242" s="335">
        <v>3</v>
      </c>
      <c r="C242" s="335">
        <v>9</v>
      </c>
      <c r="D242" s="335">
        <v>2</v>
      </c>
      <c r="E242" s="335" t="s">
        <v>556</v>
      </c>
      <c r="F242" s="336" t="s">
        <v>744</v>
      </c>
      <c r="G242" s="337">
        <v>0</v>
      </c>
      <c r="H242" s="337">
        <v>2999999.9966666643</v>
      </c>
      <c r="I242" s="337">
        <v>0</v>
      </c>
      <c r="J242" s="314">
        <f>SUBTOTAL(9,G242:I242)</f>
        <v>2999999.9966666643</v>
      </c>
      <c r="K242" s="316">
        <f t="shared" si="91"/>
        <v>0.21667987825580681</v>
      </c>
    </row>
    <row r="243" spans="1:12" ht="12.75" x14ac:dyDescent="0.2">
      <c r="A243" s="334">
        <v>2</v>
      </c>
      <c r="B243" s="335">
        <v>3</v>
      </c>
      <c r="C243" s="335">
        <v>9</v>
      </c>
      <c r="D243" s="335">
        <v>2</v>
      </c>
      <c r="E243" s="335" t="s">
        <v>558</v>
      </c>
      <c r="F243" s="336" t="s">
        <v>745</v>
      </c>
      <c r="G243" s="337">
        <v>0</v>
      </c>
      <c r="H243" s="337">
        <v>0</v>
      </c>
      <c r="I243" s="337">
        <v>0</v>
      </c>
      <c r="J243" s="314">
        <f t="shared" si="106"/>
        <v>0</v>
      </c>
      <c r="K243" s="316">
        <f t="shared" si="91"/>
        <v>0</v>
      </c>
      <c r="L243" s="394"/>
    </row>
    <row r="244" spans="1:12" ht="12.75" x14ac:dyDescent="0.2">
      <c r="A244" s="330">
        <v>2</v>
      </c>
      <c r="B244" s="331">
        <v>3</v>
      </c>
      <c r="C244" s="331">
        <v>9</v>
      </c>
      <c r="D244" s="331">
        <v>3</v>
      </c>
      <c r="E244" s="331"/>
      <c r="F244" s="343" t="s">
        <v>746</v>
      </c>
      <c r="G244" s="344">
        <f>+G245</f>
        <v>184435500</v>
      </c>
      <c r="H244" s="344">
        <f t="shared" ref="H244:K244" si="114">+H245</f>
        <v>16016777</v>
      </c>
      <c r="I244" s="344">
        <f t="shared" si="114"/>
        <v>0</v>
      </c>
      <c r="J244" s="344">
        <f t="shared" si="114"/>
        <v>200452277</v>
      </c>
      <c r="K244" s="42">
        <f t="shared" si="114"/>
        <v>14.477991674906423</v>
      </c>
    </row>
    <row r="245" spans="1:12" ht="12.75" x14ac:dyDescent="0.2">
      <c r="A245" s="334">
        <v>2</v>
      </c>
      <c r="B245" s="335">
        <v>3</v>
      </c>
      <c r="C245" s="335">
        <v>9</v>
      </c>
      <c r="D245" s="335">
        <v>3</v>
      </c>
      <c r="E245" s="335" t="s">
        <v>556</v>
      </c>
      <c r="F245" s="336" t="s">
        <v>746</v>
      </c>
      <c r="G245" s="337">
        <v>184435500</v>
      </c>
      <c r="H245" s="337">
        <v>16016777</v>
      </c>
      <c r="I245" s="337">
        <v>0</v>
      </c>
      <c r="J245" s="314">
        <f t="shared" si="106"/>
        <v>200452277</v>
      </c>
      <c r="K245" s="316">
        <f t="shared" si="91"/>
        <v>14.477991674906423</v>
      </c>
    </row>
    <row r="246" spans="1:12" ht="12.75" x14ac:dyDescent="0.2">
      <c r="A246" s="330">
        <v>2</v>
      </c>
      <c r="B246" s="331">
        <v>3</v>
      </c>
      <c r="C246" s="331">
        <v>9</v>
      </c>
      <c r="D246" s="331">
        <v>5</v>
      </c>
      <c r="E246" s="331"/>
      <c r="F246" s="343" t="s">
        <v>747</v>
      </c>
      <c r="G246" s="344">
        <f>+G247</f>
        <v>0</v>
      </c>
      <c r="H246" s="344">
        <f t="shared" ref="H246:K246" si="115">+H247</f>
        <v>1100000</v>
      </c>
      <c r="I246" s="344">
        <f t="shared" si="115"/>
        <v>0</v>
      </c>
      <c r="J246" s="344">
        <f t="shared" si="115"/>
        <v>1100000</v>
      </c>
      <c r="K246" s="42">
        <f t="shared" si="115"/>
        <v>7.9449288782072872E-2</v>
      </c>
    </row>
    <row r="247" spans="1:12" ht="12.75" x14ac:dyDescent="0.2">
      <c r="A247" s="334">
        <v>2</v>
      </c>
      <c r="B247" s="335">
        <v>3</v>
      </c>
      <c r="C247" s="335">
        <v>9</v>
      </c>
      <c r="D247" s="335">
        <v>5</v>
      </c>
      <c r="E247" s="335" t="s">
        <v>556</v>
      </c>
      <c r="F247" s="336" t="s">
        <v>747</v>
      </c>
      <c r="G247" s="337">
        <v>0</v>
      </c>
      <c r="H247" s="337">
        <v>1100000</v>
      </c>
      <c r="I247" s="337">
        <v>0</v>
      </c>
      <c r="J247" s="314">
        <f t="shared" si="106"/>
        <v>1100000</v>
      </c>
      <c r="K247" s="316">
        <f t="shared" si="91"/>
        <v>7.9449288782072872E-2</v>
      </c>
    </row>
    <row r="248" spans="1:12" ht="12.75" x14ac:dyDescent="0.2">
      <c r="A248" s="330">
        <v>2</v>
      </c>
      <c r="B248" s="331">
        <v>3</v>
      </c>
      <c r="C248" s="331">
        <v>9</v>
      </c>
      <c r="D248" s="331">
        <v>6</v>
      </c>
      <c r="E248" s="331"/>
      <c r="F248" s="343" t="s">
        <v>748</v>
      </c>
      <c r="G248" s="344">
        <f>+G249</f>
        <v>0</v>
      </c>
      <c r="H248" s="344">
        <f t="shared" ref="H248:K248" si="116">+H249</f>
        <v>1000000</v>
      </c>
      <c r="I248" s="344">
        <f t="shared" si="116"/>
        <v>0</v>
      </c>
      <c r="J248" s="344">
        <f t="shared" si="116"/>
        <v>1000000</v>
      </c>
      <c r="K248" s="42">
        <f t="shared" si="116"/>
        <v>7.2226626165520794E-2</v>
      </c>
    </row>
    <row r="249" spans="1:12" ht="12.75" x14ac:dyDescent="0.2">
      <c r="A249" s="334">
        <v>2</v>
      </c>
      <c r="B249" s="335">
        <v>3</v>
      </c>
      <c r="C249" s="335">
        <v>9</v>
      </c>
      <c r="D249" s="335">
        <v>6</v>
      </c>
      <c r="E249" s="335" t="s">
        <v>556</v>
      </c>
      <c r="F249" s="336" t="s">
        <v>748</v>
      </c>
      <c r="G249" s="337">
        <v>0</v>
      </c>
      <c r="H249" s="337">
        <v>1000000</v>
      </c>
      <c r="I249" s="337">
        <v>0</v>
      </c>
      <c r="J249" s="314">
        <f t="shared" si="106"/>
        <v>1000000</v>
      </c>
      <c r="K249" s="316">
        <f t="shared" si="91"/>
        <v>7.2226626165520794E-2</v>
      </c>
    </row>
    <row r="250" spans="1:12" ht="12.75" x14ac:dyDescent="0.2">
      <c r="A250" s="330">
        <v>2</v>
      </c>
      <c r="B250" s="331">
        <v>3</v>
      </c>
      <c r="C250" s="331">
        <v>9</v>
      </c>
      <c r="D250" s="331">
        <v>8</v>
      </c>
      <c r="E250" s="331"/>
      <c r="F250" s="343" t="s">
        <v>749</v>
      </c>
      <c r="G250" s="344">
        <f>+G251</f>
        <v>0</v>
      </c>
      <c r="H250" s="344">
        <f t="shared" ref="H250:K250" si="117">+H251</f>
        <v>1000000</v>
      </c>
      <c r="I250" s="344">
        <f t="shared" si="117"/>
        <v>0</v>
      </c>
      <c r="J250" s="344">
        <f t="shared" si="117"/>
        <v>1000000</v>
      </c>
      <c r="K250" s="42">
        <f t="shared" si="117"/>
        <v>7.2226626165520794E-2</v>
      </c>
    </row>
    <row r="251" spans="1:12" ht="12.75" x14ac:dyDescent="0.2">
      <c r="A251" s="334">
        <v>2</v>
      </c>
      <c r="B251" s="335">
        <v>3</v>
      </c>
      <c r="C251" s="335">
        <v>9</v>
      </c>
      <c r="D251" s="335">
        <v>8</v>
      </c>
      <c r="E251" s="335" t="s">
        <v>556</v>
      </c>
      <c r="F251" s="336" t="s">
        <v>749</v>
      </c>
      <c r="G251" s="337">
        <v>0</v>
      </c>
      <c r="H251" s="337">
        <v>1000000</v>
      </c>
      <c r="I251" s="337">
        <v>0</v>
      </c>
      <c r="J251" s="314">
        <f t="shared" si="106"/>
        <v>1000000</v>
      </c>
      <c r="K251" s="316">
        <f t="shared" si="91"/>
        <v>7.2226626165520794E-2</v>
      </c>
    </row>
    <row r="252" spans="1:12" ht="12.75" x14ac:dyDescent="0.2">
      <c r="A252" s="330">
        <v>2</v>
      </c>
      <c r="B252" s="331">
        <v>3</v>
      </c>
      <c r="C252" s="331">
        <v>9</v>
      </c>
      <c r="D252" s="331">
        <v>9</v>
      </c>
      <c r="E252" s="331"/>
      <c r="F252" s="343" t="s">
        <v>750</v>
      </c>
      <c r="G252" s="344">
        <f>+G253</f>
        <v>0</v>
      </c>
      <c r="H252" s="344">
        <f t="shared" ref="H252:K252" si="118">+H253</f>
        <v>500000.00141195301</v>
      </c>
      <c r="I252" s="344">
        <f t="shared" si="118"/>
        <v>0</v>
      </c>
      <c r="J252" s="344">
        <f t="shared" si="118"/>
        <v>500000.00141195301</v>
      </c>
      <c r="K252" s="42">
        <f t="shared" si="118"/>
        <v>3.6113313184741001E-2</v>
      </c>
    </row>
    <row r="253" spans="1:12" ht="12.75" x14ac:dyDescent="0.2">
      <c r="A253" s="334">
        <v>2</v>
      </c>
      <c r="B253" s="335">
        <v>3</v>
      </c>
      <c r="C253" s="335">
        <v>9</v>
      </c>
      <c r="D253" s="335">
        <v>9</v>
      </c>
      <c r="E253" s="335" t="s">
        <v>556</v>
      </c>
      <c r="F253" s="336" t="s">
        <v>750</v>
      </c>
      <c r="G253" s="337">
        <v>0</v>
      </c>
      <c r="H253" s="337">
        <v>500000.00141195301</v>
      </c>
      <c r="I253" s="337">
        <v>0</v>
      </c>
      <c r="J253" s="314">
        <f t="shared" si="106"/>
        <v>500000.00141195301</v>
      </c>
      <c r="K253" s="316">
        <f t="shared" si="91"/>
        <v>3.6113313184741001E-2</v>
      </c>
    </row>
    <row r="254" spans="1:12" ht="12.75" x14ac:dyDescent="0.2">
      <c r="A254" s="322">
        <v>2</v>
      </c>
      <c r="B254" s="323">
        <v>4</v>
      </c>
      <c r="C254" s="323"/>
      <c r="D254" s="323"/>
      <c r="E254" s="323"/>
      <c r="F254" s="324" t="s">
        <v>508</v>
      </c>
      <c r="G254" s="325">
        <f>+G262+G265</f>
        <v>0</v>
      </c>
      <c r="H254" s="325">
        <f t="shared" ref="H254:K254" si="119">+H262+H265</f>
        <v>0</v>
      </c>
      <c r="I254" s="325">
        <f t="shared" si="119"/>
        <v>0</v>
      </c>
      <c r="J254" s="325">
        <f t="shared" si="119"/>
        <v>0</v>
      </c>
      <c r="K254" s="325">
        <f t="shared" si="119"/>
        <v>0</v>
      </c>
    </row>
    <row r="255" spans="1:12" ht="12.75" x14ac:dyDescent="0.2">
      <c r="A255" s="330">
        <v>2</v>
      </c>
      <c r="B255" s="331">
        <v>4</v>
      </c>
      <c r="C255" s="331">
        <v>1</v>
      </c>
      <c r="D255" s="331">
        <v>2</v>
      </c>
      <c r="E255" s="331"/>
      <c r="F255" s="343" t="s">
        <v>752</v>
      </c>
      <c r="G255" s="344">
        <f>+G256+G257</f>
        <v>0</v>
      </c>
      <c r="H255" s="344">
        <f t="shared" ref="H255:K255" si="120">+H256+H257</f>
        <v>0</v>
      </c>
      <c r="I255" s="344">
        <f t="shared" si="120"/>
        <v>0</v>
      </c>
      <c r="J255" s="344">
        <f t="shared" si="120"/>
        <v>0</v>
      </c>
      <c r="K255" s="42">
        <f t="shared" si="120"/>
        <v>0</v>
      </c>
    </row>
    <row r="256" spans="1:12" ht="12.75" x14ac:dyDescent="0.2">
      <c r="A256" s="334">
        <v>2</v>
      </c>
      <c r="B256" s="335">
        <v>4</v>
      </c>
      <c r="C256" s="335">
        <v>1</v>
      </c>
      <c r="D256" s="335">
        <v>2</v>
      </c>
      <c r="E256" s="335" t="s">
        <v>556</v>
      </c>
      <c r="F256" s="338" t="s">
        <v>753</v>
      </c>
      <c r="G256" s="337">
        <v>0</v>
      </c>
      <c r="H256" s="337">
        <v>0</v>
      </c>
      <c r="I256" s="337">
        <v>0</v>
      </c>
      <c r="J256" s="314">
        <f t="shared" si="106"/>
        <v>0</v>
      </c>
      <c r="K256" s="316">
        <f t="shared" si="91"/>
        <v>0</v>
      </c>
    </row>
    <row r="257" spans="1:11" ht="12.75" x14ac:dyDescent="0.2">
      <c r="A257" s="334">
        <v>2</v>
      </c>
      <c r="B257" s="335">
        <v>4</v>
      </c>
      <c r="C257" s="335">
        <v>1</v>
      </c>
      <c r="D257" s="335">
        <v>2</v>
      </c>
      <c r="E257" s="335" t="s">
        <v>558</v>
      </c>
      <c r="F257" s="338" t="s">
        <v>754</v>
      </c>
      <c r="G257" s="337">
        <v>0</v>
      </c>
      <c r="H257" s="337">
        <v>0</v>
      </c>
      <c r="I257" s="337">
        <v>0</v>
      </c>
      <c r="J257" s="314">
        <f t="shared" si="106"/>
        <v>0</v>
      </c>
      <c r="K257" s="316">
        <f t="shared" ref="K257:K320" si="121">IFERROR(J257/$J$18*100,"0.00")</f>
        <v>0</v>
      </c>
    </row>
    <row r="258" spans="1:11" ht="12.75" x14ac:dyDescent="0.2">
      <c r="A258" s="330">
        <v>2</v>
      </c>
      <c r="B258" s="331">
        <v>4</v>
      </c>
      <c r="C258" s="331">
        <v>1</v>
      </c>
      <c r="D258" s="331">
        <v>5</v>
      </c>
      <c r="E258" s="331"/>
      <c r="F258" s="332" t="s">
        <v>755</v>
      </c>
      <c r="G258" s="333">
        <f>+G259</f>
        <v>0</v>
      </c>
      <c r="H258" s="333">
        <f t="shared" ref="H258:K258" si="122">+H259</f>
        <v>0</v>
      </c>
      <c r="I258" s="333">
        <f t="shared" si="122"/>
        <v>0</v>
      </c>
      <c r="J258" s="333">
        <f t="shared" si="122"/>
        <v>0</v>
      </c>
      <c r="K258" s="42">
        <f t="shared" si="122"/>
        <v>0</v>
      </c>
    </row>
    <row r="259" spans="1:11" ht="12.75" x14ac:dyDescent="0.2">
      <c r="A259" s="334">
        <v>2</v>
      </c>
      <c r="B259" s="335">
        <v>4</v>
      </c>
      <c r="C259" s="335">
        <v>1</v>
      </c>
      <c r="D259" s="335">
        <v>5</v>
      </c>
      <c r="E259" s="335" t="s">
        <v>556</v>
      </c>
      <c r="F259" s="338" t="s">
        <v>755</v>
      </c>
      <c r="G259" s="337">
        <v>0</v>
      </c>
      <c r="H259" s="337">
        <v>0</v>
      </c>
      <c r="I259" s="337">
        <v>0</v>
      </c>
      <c r="J259" s="314">
        <f t="shared" si="106"/>
        <v>0</v>
      </c>
      <c r="K259" s="316">
        <f t="shared" si="121"/>
        <v>0</v>
      </c>
    </row>
    <row r="260" spans="1:11" ht="12.75" x14ac:dyDescent="0.2">
      <c r="A260" s="330">
        <v>2</v>
      </c>
      <c r="B260" s="331">
        <v>4</v>
      </c>
      <c r="C260" s="331">
        <v>1</v>
      </c>
      <c r="D260" s="331">
        <v>6</v>
      </c>
      <c r="E260" s="335"/>
      <c r="F260" s="332" t="s">
        <v>756</v>
      </c>
      <c r="G260" s="344">
        <f>+G261</f>
        <v>0</v>
      </c>
      <c r="H260" s="344">
        <f t="shared" ref="H260:K260" si="123">+H261</f>
        <v>0</v>
      </c>
      <c r="I260" s="344">
        <f t="shared" si="123"/>
        <v>0</v>
      </c>
      <c r="J260" s="344">
        <f t="shared" si="123"/>
        <v>0</v>
      </c>
      <c r="K260" s="42">
        <f t="shared" si="123"/>
        <v>0</v>
      </c>
    </row>
    <row r="261" spans="1:11" ht="12.75" x14ac:dyDescent="0.2">
      <c r="A261" s="334">
        <v>2</v>
      </c>
      <c r="B261" s="335">
        <v>4</v>
      </c>
      <c r="C261" s="335">
        <v>1</v>
      </c>
      <c r="D261" s="335">
        <v>6</v>
      </c>
      <c r="E261" s="335" t="s">
        <v>556</v>
      </c>
      <c r="F261" s="338" t="s">
        <v>757</v>
      </c>
      <c r="G261" s="337">
        <v>0</v>
      </c>
      <c r="H261" s="337">
        <v>0</v>
      </c>
      <c r="I261" s="337">
        <v>0</v>
      </c>
      <c r="J261" s="314">
        <f t="shared" si="106"/>
        <v>0</v>
      </c>
      <c r="K261" s="316">
        <f t="shared" si="121"/>
        <v>0</v>
      </c>
    </row>
    <row r="262" spans="1:11" ht="12.75" x14ac:dyDescent="0.2">
      <c r="A262" s="326">
        <v>2</v>
      </c>
      <c r="B262" s="327">
        <v>4</v>
      </c>
      <c r="C262" s="327">
        <v>4</v>
      </c>
      <c r="D262" s="327"/>
      <c r="E262" s="327"/>
      <c r="F262" s="328" t="s">
        <v>758</v>
      </c>
      <c r="G262" s="329">
        <f>+G263</f>
        <v>0</v>
      </c>
      <c r="H262" s="329">
        <f t="shared" ref="H262:K263" si="124">+H263</f>
        <v>0</v>
      </c>
      <c r="I262" s="329">
        <f t="shared" si="124"/>
        <v>0</v>
      </c>
      <c r="J262" s="329">
        <f t="shared" si="124"/>
        <v>0</v>
      </c>
      <c r="K262" s="348">
        <f t="shared" si="124"/>
        <v>0</v>
      </c>
    </row>
    <row r="263" spans="1:11" ht="12.75" x14ac:dyDescent="0.2">
      <c r="A263" s="346">
        <v>2</v>
      </c>
      <c r="B263" s="331">
        <v>4</v>
      </c>
      <c r="C263" s="331">
        <v>4</v>
      </c>
      <c r="D263" s="331">
        <v>1</v>
      </c>
      <c r="E263" s="331"/>
      <c r="F263" s="332" t="s">
        <v>759</v>
      </c>
      <c r="G263" s="344">
        <f>+G264</f>
        <v>0</v>
      </c>
      <c r="H263" s="344">
        <f t="shared" si="124"/>
        <v>0</v>
      </c>
      <c r="I263" s="344">
        <f t="shared" si="124"/>
        <v>0</v>
      </c>
      <c r="J263" s="344">
        <f t="shared" si="124"/>
        <v>0</v>
      </c>
      <c r="K263" s="42">
        <f t="shared" si="124"/>
        <v>0</v>
      </c>
    </row>
    <row r="264" spans="1:11" ht="22.5" x14ac:dyDescent="0.2">
      <c r="A264" s="347">
        <v>2</v>
      </c>
      <c r="B264" s="335">
        <v>4</v>
      </c>
      <c r="C264" s="335">
        <v>4</v>
      </c>
      <c r="D264" s="335">
        <v>1</v>
      </c>
      <c r="E264" s="335" t="s">
        <v>565</v>
      </c>
      <c r="F264" s="338" t="s">
        <v>760</v>
      </c>
      <c r="G264" s="337">
        <v>0</v>
      </c>
      <c r="H264" s="337">
        <v>0</v>
      </c>
      <c r="I264" s="337">
        <v>0</v>
      </c>
      <c r="J264" s="314">
        <f t="shared" si="106"/>
        <v>0</v>
      </c>
      <c r="K264" s="316">
        <f t="shared" si="121"/>
        <v>0</v>
      </c>
    </row>
    <row r="265" spans="1:11" ht="12.75" x14ac:dyDescent="0.2">
      <c r="A265" s="326">
        <v>2</v>
      </c>
      <c r="B265" s="327">
        <v>4</v>
      </c>
      <c r="C265" s="327">
        <v>9</v>
      </c>
      <c r="D265" s="327"/>
      <c r="E265" s="327"/>
      <c r="F265" s="328" t="s">
        <v>761</v>
      </c>
      <c r="G265" s="329">
        <f>+G266+G268</f>
        <v>0</v>
      </c>
      <c r="H265" s="329">
        <f t="shared" ref="H265:K265" si="125">+H266+H268</f>
        <v>0</v>
      </c>
      <c r="I265" s="329">
        <f t="shared" si="125"/>
        <v>0</v>
      </c>
      <c r="J265" s="329">
        <f t="shared" si="125"/>
        <v>0</v>
      </c>
      <c r="K265" s="329">
        <f t="shared" si="125"/>
        <v>0</v>
      </c>
    </row>
    <row r="266" spans="1:11" ht="12.75" x14ac:dyDescent="0.2">
      <c r="A266" s="330">
        <v>2</v>
      </c>
      <c r="B266" s="331">
        <v>4</v>
      </c>
      <c r="C266" s="331">
        <v>9</v>
      </c>
      <c r="D266" s="331">
        <v>1</v>
      </c>
      <c r="E266" s="331"/>
      <c r="F266" s="332" t="s">
        <v>761</v>
      </c>
      <c r="G266" s="344">
        <f>+G267</f>
        <v>0</v>
      </c>
      <c r="H266" s="344">
        <f t="shared" ref="H266:K266" si="126">+H267</f>
        <v>0</v>
      </c>
      <c r="I266" s="344">
        <f t="shared" si="126"/>
        <v>0</v>
      </c>
      <c r="J266" s="344">
        <f t="shared" si="126"/>
        <v>0</v>
      </c>
      <c r="K266" s="42">
        <f t="shared" si="126"/>
        <v>0</v>
      </c>
    </row>
    <row r="267" spans="1:11" ht="12.75" x14ac:dyDescent="0.2">
      <c r="A267" s="334">
        <v>2</v>
      </c>
      <c r="B267" s="335">
        <v>4</v>
      </c>
      <c r="C267" s="335">
        <v>9</v>
      </c>
      <c r="D267" s="335">
        <v>1</v>
      </c>
      <c r="E267" s="335" t="s">
        <v>556</v>
      </c>
      <c r="F267" s="338" t="s">
        <v>761</v>
      </c>
      <c r="G267" s="337">
        <v>0</v>
      </c>
      <c r="H267" s="337">
        <v>0</v>
      </c>
      <c r="I267" s="337">
        <v>0</v>
      </c>
      <c r="J267" s="314">
        <f t="shared" ref="J267" si="127">SUBTOTAL(9,G267:I267)</f>
        <v>0</v>
      </c>
      <c r="K267" s="316">
        <f t="shared" si="121"/>
        <v>0</v>
      </c>
    </row>
    <row r="268" spans="1:11" ht="12.75" x14ac:dyDescent="0.2">
      <c r="A268" s="330">
        <v>2</v>
      </c>
      <c r="B268" s="331">
        <v>4</v>
      </c>
      <c r="C268" s="331">
        <v>9</v>
      </c>
      <c r="D268" s="331">
        <v>4</v>
      </c>
      <c r="E268" s="331"/>
      <c r="F268" s="332" t="s">
        <v>762</v>
      </c>
      <c r="G268" s="344">
        <f>+G269</f>
        <v>0</v>
      </c>
      <c r="H268" s="344">
        <f t="shared" ref="H268:K268" si="128">+H269</f>
        <v>0</v>
      </c>
      <c r="I268" s="344">
        <f t="shared" si="128"/>
        <v>0</v>
      </c>
      <c r="J268" s="344">
        <f>+J269</f>
        <v>0</v>
      </c>
      <c r="K268" s="42">
        <f t="shared" si="128"/>
        <v>0</v>
      </c>
    </row>
    <row r="269" spans="1:11" ht="12.75" x14ac:dyDescent="0.2">
      <c r="A269" s="334">
        <v>2</v>
      </c>
      <c r="B269" s="335">
        <v>4</v>
      </c>
      <c r="C269" s="335">
        <v>9</v>
      </c>
      <c r="D269" s="335">
        <v>4</v>
      </c>
      <c r="E269" s="335" t="s">
        <v>556</v>
      </c>
      <c r="F269" s="338" t="s">
        <v>762</v>
      </c>
      <c r="G269" s="337">
        <v>0</v>
      </c>
      <c r="H269" s="337">
        <v>0</v>
      </c>
      <c r="I269" s="337">
        <v>0</v>
      </c>
      <c r="J269" s="349">
        <f t="shared" ref="J269" si="129">SUBTOTAL(9,G269:I269)</f>
        <v>0</v>
      </c>
      <c r="K269" s="316">
        <f t="shared" si="121"/>
        <v>0</v>
      </c>
    </row>
    <row r="270" spans="1:11" ht="12.75" x14ac:dyDescent="0.2">
      <c r="A270" s="322">
        <v>2</v>
      </c>
      <c r="B270" s="323">
        <v>6</v>
      </c>
      <c r="C270" s="323"/>
      <c r="D270" s="323"/>
      <c r="E270" s="323"/>
      <c r="F270" s="324" t="s">
        <v>763</v>
      </c>
      <c r="G270" s="325">
        <f>+G271+G282+G289+G294+G301+G310+G313</f>
        <v>0</v>
      </c>
      <c r="H270" s="325">
        <f t="shared" ref="H270:K270" si="130">+H271+H282+H289+H294+H301+H310+H313</f>
        <v>73028070</v>
      </c>
      <c r="I270" s="325">
        <f t="shared" si="130"/>
        <v>0</v>
      </c>
      <c r="J270" s="325">
        <f t="shared" si="130"/>
        <v>73028070</v>
      </c>
      <c r="K270" s="325">
        <f t="shared" si="130"/>
        <v>5.2745711114794842</v>
      </c>
    </row>
    <row r="271" spans="1:11" ht="12.75" x14ac:dyDescent="0.2">
      <c r="A271" s="326">
        <v>2</v>
      </c>
      <c r="B271" s="327">
        <v>6</v>
      </c>
      <c r="C271" s="327">
        <v>1</v>
      </c>
      <c r="D271" s="327"/>
      <c r="E271" s="327"/>
      <c r="F271" s="328" t="s">
        <v>764</v>
      </c>
      <c r="G271" s="329">
        <f>+G272+G274+G276+G278+G280</f>
        <v>0</v>
      </c>
      <c r="H271" s="329">
        <f t="shared" ref="H271:K271" si="131">+H272+H274+H276+H278+H280</f>
        <v>9382200</v>
      </c>
      <c r="I271" s="329">
        <f t="shared" si="131"/>
        <v>0</v>
      </c>
      <c r="J271" s="329">
        <f t="shared" si="131"/>
        <v>9382200</v>
      </c>
      <c r="K271" s="329">
        <f t="shared" si="131"/>
        <v>0.67764465201014923</v>
      </c>
    </row>
    <row r="272" spans="1:11" ht="12.75" x14ac:dyDescent="0.2">
      <c r="A272" s="330">
        <v>2</v>
      </c>
      <c r="B272" s="331">
        <v>6</v>
      </c>
      <c r="C272" s="331">
        <v>1</v>
      </c>
      <c r="D272" s="331">
        <v>1</v>
      </c>
      <c r="E272" s="331"/>
      <c r="F272" s="343" t="s">
        <v>765</v>
      </c>
      <c r="G272" s="344">
        <f>+G273</f>
        <v>0</v>
      </c>
      <c r="H272" s="344">
        <f t="shared" ref="H272:K272" si="132">+H273</f>
        <v>4022500</v>
      </c>
      <c r="I272" s="344">
        <f t="shared" si="132"/>
        <v>0</v>
      </c>
      <c r="J272" s="344">
        <f t="shared" si="132"/>
        <v>4022500</v>
      </c>
      <c r="K272" s="42">
        <f t="shared" si="132"/>
        <v>0.29053160375080739</v>
      </c>
    </row>
    <row r="273" spans="1:11" ht="12.75" x14ac:dyDescent="0.2">
      <c r="A273" s="334">
        <v>2</v>
      </c>
      <c r="B273" s="335">
        <v>6</v>
      </c>
      <c r="C273" s="335">
        <v>1</v>
      </c>
      <c r="D273" s="335">
        <v>1</v>
      </c>
      <c r="E273" s="335" t="s">
        <v>556</v>
      </c>
      <c r="F273" s="336" t="s">
        <v>765</v>
      </c>
      <c r="G273" s="337">
        <v>0</v>
      </c>
      <c r="H273" s="337">
        <v>4022500</v>
      </c>
      <c r="I273" s="337">
        <v>0</v>
      </c>
      <c r="J273" s="314">
        <f>SUBTOTAL(9,G273:I273)</f>
        <v>4022500</v>
      </c>
      <c r="K273" s="316">
        <f t="shared" si="121"/>
        <v>0.29053160375080739</v>
      </c>
    </row>
    <row r="274" spans="1:11" ht="12.75" x14ac:dyDescent="0.2">
      <c r="A274" s="330">
        <v>2</v>
      </c>
      <c r="B274" s="331">
        <v>6</v>
      </c>
      <c r="C274" s="331">
        <v>1</v>
      </c>
      <c r="D274" s="331">
        <v>2</v>
      </c>
      <c r="E274" s="331"/>
      <c r="F274" s="343" t="s">
        <v>766</v>
      </c>
      <c r="G274" s="344">
        <f>+G275</f>
        <v>0</v>
      </c>
      <c r="H274" s="344">
        <f t="shared" ref="H274:K274" si="133">+H275</f>
        <v>200000</v>
      </c>
      <c r="I274" s="344">
        <f t="shared" si="133"/>
        <v>0</v>
      </c>
      <c r="J274" s="344">
        <f t="shared" si="133"/>
        <v>200000</v>
      </c>
      <c r="K274" s="42">
        <f t="shared" si="133"/>
        <v>1.4445325233104159E-2</v>
      </c>
    </row>
    <row r="275" spans="1:11" ht="12.75" x14ac:dyDescent="0.2">
      <c r="A275" s="334">
        <v>2</v>
      </c>
      <c r="B275" s="335">
        <v>6</v>
      </c>
      <c r="C275" s="335">
        <v>1</v>
      </c>
      <c r="D275" s="335">
        <v>2</v>
      </c>
      <c r="E275" s="335" t="s">
        <v>556</v>
      </c>
      <c r="F275" s="338" t="s">
        <v>766</v>
      </c>
      <c r="G275" s="337">
        <v>0</v>
      </c>
      <c r="H275" s="337">
        <v>200000</v>
      </c>
      <c r="I275" s="337">
        <v>0</v>
      </c>
      <c r="J275" s="314">
        <f>SUBTOTAL(9,G275:I275)</f>
        <v>200000</v>
      </c>
      <c r="K275" s="316">
        <f t="shared" si="121"/>
        <v>1.4445325233104159E-2</v>
      </c>
    </row>
    <row r="276" spans="1:11" ht="12.75" x14ac:dyDescent="0.2">
      <c r="A276" s="330">
        <v>2</v>
      </c>
      <c r="B276" s="331">
        <v>6</v>
      </c>
      <c r="C276" s="331">
        <v>1</v>
      </c>
      <c r="D276" s="331">
        <v>3</v>
      </c>
      <c r="E276" s="331"/>
      <c r="F276" s="332" t="s">
        <v>767</v>
      </c>
      <c r="G276" s="344">
        <f>+G277</f>
        <v>0</v>
      </c>
      <c r="H276" s="344">
        <f t="shared" ref="H276:K276" si="134">+H277</f>
        <v>3000000</v>
      </c>
      <c r="I276" s="344">
        <f t="shared" si="134"/>
        <v>0</v>
      </c>
      <c r="J276" s="344">
        <f t="shared" si="134"/>
        <v>3000000</v>
      </c>
      <c r="K276" s="42">
        <f t="shared" si="134"/>
        <v>0.21667987849656239</v>
      </c>
    </row>
    <row r="277" spans="1:11" ht="12.75" x14ac:dyDescent="0.2">
      <c r="A277" s="334">
        <v>2</v>
      </c>
      <c r="B277" s="335">
        <v>6</v>
      </c>
      <c r="C277" s="335">
        <v>1</v>
      </c>
      <c r="D277" s="335">
        <v>3</v>
      </c>
      <c r="E277" s="335" t="s">
        <v>556</v>
      </c>
      <c r="F277" s="338" t="s">
        <v>767</v>
      </c>
      <c r="G277" s="337">
        <v>0</v>
      </c>
      <c r="H277" s="337">
        <v>3000000</v>
      </c>
      <c r="I277" s="337">
        <v>0</v>
      </c>
      <c r="J277" s="314">
        <f>SUBTOTAL(9,G277:I277)</f>
        <v>3000000</v>
      </c>
      <c r="K277" s="316">
        <f t="shared" si="121"/>
        <v>0.21667987849656239</v>
      </c>
    </row>
    <row r="278" spans="1:11" ht="12.75" x14ac:dyDescent="0.2">
      <c r="A278" s="330">
        <v>2</v>
      </c>
      <c r="B278" s="331">
        <v>6</v>
      </c>
      <c r="C278" s="331">
        <v>1</v>
      </c>
      <c r="D278" s="331">
        <v>4</v>
      </c>
      <c r="E278" s="331"/>
      <c r="F278" s="343" t="s">
        <v>768</v>
      </c>
      <c r="G278" s="344">
        <f>+G279</f>
        <v>0</v>
      </c>
      <c r="H278" s="344">
        <f t="shared" ref="H278:K278" si="135">+H279</f>
        <v>1159700</v>
      </c>
      <c r="I278" s="344">
        <f t="shared" si="135"/>
        <v>0</v>
      </c>
      <c r="J278" s="344">
        <f t="shared" si="135"/>
        <v>1159700</v>
      </c>
      <c r="K278" s="42">
        <f t="shared" si="135"/>
        <v>8.3761218364154469E-2</v>
      </c>
    </row>
    <row r="279" spans="1:11" ht="12.75" x14ac:dyDescent="0.2">
      <c r="A279" s="334">
        <v>2</v>
      </c>
      <c r="B279" s="335">
        <v>6</v>
      </c>
      <c r="C279" s="335">
        <v>1</v>
      </c>
      <c r="D279" s="335">
        <v>4</v>
      </c>
      <c r="E279" s="335" t="s">
        <v>556</v>
      </c>
      <c r="F279" s="338" t="s">
        <v>768</v>
      </c>
      <c r="G279" s="337">
        <v>0</v>
      </c>
      <c r="H279" s="337">
        <v>1159700</v>
      </c>
      <c r="I279" s="337">
        <v>0</v>
      </c>
      <c r="J279" s="314">
        <f>SUBTOTAL(9,G279:I279)</f>
        <v>1159700</v>
      </c>
      <c r="K279" s="316">
        <f t="shared" si="121"/>
        <v>8.3761218364154469E-2</v>
      </c>
    </row>
    <row r="280" spans="1:11" ht="12.75" x14ac:dyDescent="0.2">
      <c r="A280" s="330">
        <v>2</v>
      </c>
      <c r="B280" s="331">
        <v>6</v>
      </c>
      <c r="C280" s="331">
        <v>1</v>
      </c>
      <c r="D280" s="331">
        <v>9</v>
      </c>
      <c r="E280" s="331"/>
      <c r="F280" s="343" t="s">
        <v>769</v>
      </c>
      <c r="G280" s="344">
        <f>+G281</f>
        <v>0</v>
      </c>
      <c r="H280" s="344">
        <f t="shared" ref="H280:K280" si="136">+H281</f>
        <v>1000000</v>
      </c>
      <c r="I280" s="344">
        <f t="shared" si="136"/>
        <v>0</v>
      </c>
      <c r="J280" s="344">
        <f t="shared" si="136"/>
        <v>1000000</v>
      </c>
      <c r="K280" s="42">
        <f t="shared" si="136"/>
        <v>7.2226626165520794E-2</v>
      </c>
    </row>
    <row r="281" spans="1:11" ht="12.75" x14ac:dyDescent="0.2">
      <c r="A281" s="334">
        <v>2</v>
      </c>
      <c r="B281" s="335">
        <v>6</v>
      </c>
      <c r="C281" s="335">
        <v>1</v>
      </c>
      <c r="D281" s="335">
        <v>9</v>
      </c>
      <c r="E281" s="335" t="s">
        <v>556</v>
      </c>
      <c r="F281" s="338" t="s">
        <v>769</v>
      </c>
      <c r="G281" s="337">
        <v>0</v>
      </c>
      <c r="H281" s="337">
        <v>1000000</v>
      </c>
      <c r="I281" s="337">
        <v>0</v>
      </c>
      <c r="J281" s="314">
        <f t="shared" ref="J281:J286" si="137">SUBTOTAL(9,G281:I281)</f>
        <v>1000000</v>
      </c>
      <c r="K281" s="316">
        <f t="shared" si="121"/>
        <v>7.2226626165520794E-2</v>
      </c>
    </row>
    <row r="282" spans="1:11" ht="12.75" x14ac:dyDescent="0.2">
      <c r="A282" s="326">
        <v>2</v>
      </c>
      <c r="B282" s="327">
        <v>6</v>
      </c>
      <c r="C282" s="327">
        <v>2</v>
      </c>
      <c r="D282" s="327"/>
      <c r="E282" s="327"/>
      <c r="F282" s="328" t="s">
        <v>770</v>
      </c>
      <c r="G282" s="329">
        <f>+G283+G285+G287</f>
        <v>0</v>
      </c>
      <c r="H282" s="329">
        <f>+H283+H285+H287</f>
        <v>1168530</v>
      </c>
      <c r="I282" s="329">
        <f t="shared" ref="I282:K282" si="138">+I283+I285+I287</f>
        <v>0</v>
      </c>
      <c r="J282" s="329">
        <f t="shared" si="138"/>
        <v>1168530</v>
      </c>
      <c r="K282" s="329">
        <f t="shared" si="138"/>
        <v>8.4398979473196023E-2</v>
      </c>
    </row>
    <row r="283" spans="1:11" ht="12.75" x14ac:dyDescent="0.2">
      <c r="A283" s="330">
        <v>2</v>
      </c>
      <c r="B283" s="331">
        <v>6</v>
      </c>
      <c r="C283" s="331">
        <v>2</v>
      </c>
      <c r="D283" s="331">
        <v>1</v>
      </c>
      <c r="E283" s="331"/>
      <c r="F283" s="343" t="s">
        <v>771</v>
      </c>
      <c r="G283" s="344">
        <f>+G284</f>
        <v>0</v>
      </c>
      <c r="H283" s="344">
        <f t="shared" ref="H283:K283" si="139">+H284</f>
        <v>500000</v>
      </c>
      <c r="I283" s="344">
        <f t="shared" si="139"/>
        <v>0</v>
      </c>
      <c r="J283" s="344">
        <f t="shared" si="139"/>
        <v>500000</v>
      </c>
      <c r="K283" s="42">
        <f t="shared" si="139"/>
        <v>3.6113313082760397E-2</v>
      </c>
    </row>
    <row r="284" spans="1:11" ht="12.75" x14ac:dyDescent="0.2">
      <c r="A284" s="334">
        <v>2</v>
      </c>
      <c r="B284" s="335">
        <v>6</v>
      </c>
      <c r="C284" s="335">
        <v>2</v>
      </c>
      <c r="D284" s="335">
        <v>1</v>
      </c>
      <c r="E284" s="335" t="s">
        <v>556</v>
      </c>
      <c r="F284" s="338" t="s">
        <v>771</v>
      </c>
      <c r="G284" s="337">
        <v>0</v>
      </c>
      <c r="H284" s="337">
        <v>500000</v>
      </c>
      <c r="I284" s="337">
        <v>0</v>
      </c>
      <c r="J284" s="314">
        <f t="shared" si="137"/>
        <v>500000</v>
      </c>
      <c r="K284" s="316">
        <f t="shared" si="121"/>
        <v>3.6113313082760397E-2</v>
      </c>
    </row>
    <row r="285" spans="1:11" ht="12.75" x14ac:dyDescent="0.2">
      <c r="A285" s="330">
        <v>2</v>
      </c>
      <c r="B285" s="331">
        <v>6</v>
      </c>
      <c r="C285" s="331">
        <v>2</v>
      </c>
      <c r="D285" s="331">
        <v>3</v>
      </c>
      <c r="E285" s="331"/>
      <c r="F285" s="343" t="s">
        <v>772</v>
      </c>
      <c r="G285" s="344">
        <f>+G286</f>
        <v>0</v>
      </c>
      <c r="H285" s="344">
        <f t="shared" ref="H285:I285" si="140">+H286</f>
        <v>668530</v>
      </c>
      <c r="I285" s="344">
        <f t="shared" si="140"/>
        <v>0</v>
      </c>
      <c r="J285" s="344">
        <f>+J286</f>
        <v>668530</v>
      </c>
      <c r="K285" s="42">
        <f>+K286</f>
        <v>4.8285666390435619E-2</v>
      </c>
    </row>
    <row r="286" spans="1:11" ht="12.75" x14ac:dyDescent="0.2">
      <c r="A286" s="334">
        <v>2</v>
      </c>
      <c r="B286" s="335">
        <v>6</v>
      </c>
      <c r="C286" s="335">
        <v>2</v>
      </c>
      <c r="D286" s="335">
        <v>3</v>
      </c>
      <c r="E286" s="335" t="s">
        <v>556</v>
      </c>
      <c r="F286" s="338" t="s">
        <v>772</v>
      </c>
      <c r="G286" s="337">
        <v>0</v>
      </c>
      <c r="H286" s="337">
        <v>668530</v>
      </c>
      <c r="I286" s="337">
        <v>0</v>
      </c>
      <c r="J286" s="314">
        <f t="shared" si="137"/>
        <v>668530</v>
      </c>
      <c r="K286" s="316">
        <f t="shared" si="121"/>
        <v>4.8285666390435619E-2</v>
      </c>
    </row>
    <row r="287" spans="1:11" ht="12.75" x14ac:dyDescent="0.2">
      <c r="A287" s="330">
        <v>2</v>
      </c>
      <c r="B287" s="331">
        <v>6</v>
      </c>
      <c r="C287" s="331">
        <v>2</v>
      </c>
      <c r="D287" s="331">
        <v>4</v>
      </c>
      <c r="E287" s="331"/>
      <c r="F287" s="343" t="s">
        <v>773</v>
      </c>
      <c r="G287" s="344">
        <f>+G288</f>
        <v>0</v>
      </c>
      <c r="H287" s="344">
        <f t="shared" ref="H287:I287" si="141">+H288</f>
        <v>0</v>
      </c>
      <c r="I287" s="344">
        <f t="shared" si="141"/>
        <v>0</v>
      </c>
      <c r="J287" s="19">
        <f>+J288</f>
        <v>0</v>
      </c>
      <c r="K287" s="19">
        <f>+K288</f>
        <v>0</v>
      </c>
    </row>
    <row r="288" spans="1:11" ht="12.75" x14ac:dyDescent="0.2">
      <c r="A288" s="334">
        <v>2</v>
      </c>
      <c r="B288" s="335">
        <v>6</v>
      </c>
      <c r="C288" s="335">
        <v>2</v>
      </c>
      <c r="D288" s="335">
        <v>4</v>
      </c>
      <c r="E288" s="335" t="s">
        <v>556</v>
      </c>
      <c r="F288" s="336" t="s">
        <v>773</v>
      </c>
      <c r="G288" s="337">
        <v>0</v>
      </c>
      <c r="H288" s="337">
        <v>0</v>
      </c>
      <c r="I288" s="337">
        <v>0</v>
      </c>
      <c r="J288" s="314">
        <f t="shared" ref="J288:J293" si="142">SUBTOTAL(9,G288:I288)</f>
        <v>0</v>
      </c>
      <c r="K288" s="316">
        <f t="shared" si="121"/>
        <v>0</v>
      </c>
    </row>
    <row r="289" spans="1:11" ht="12.75" x14ac:dyDescent="0.2">
      <c r="A289" s="326">
        <v>2</v>
      </c>
      <c r="B289" s="327">
        <v>6</v>
      </c>
      <c r="C289" s="327">
        <v>3</v>
      </c>
      <c r="D289" s="327"/>
      <c r="E289" s="327"/>
      <c r="F289" s="328" t="s">
        <v>774</v>
      </c>
      <c r="G289" s="329">
        <f>+G290+G292</f>
        <v>0</v>
      </c>
      <c r="H289" s="329">
        <f t="shared" ref="H289:K289" si="143">+H290+H292</f>
        <v>51000000</v>
      </c>
      <c r="I289" s="329">
        <f t="shared" si="143"/>
        <v>0</v>
      </c>
      <c r="J289" s="329">
        <f t="shared" si="143"/>
        <v>51000000</v>
      </c>
      <c r="K289" s="329">
        <f t="shared" si="143"/>
        <v>3.6835579344415605</v>
      </c>
    </row>
    <row r="290" spans="1:11" ht="12.75" x14ac:dyDescent="0.2">
      <c r="A290" s="330">
        <v>2</v>
      </c>
      <c r="B290" s="331">
        <v>6</v>
      </c>
      <c r="C290" s="331">
        <v>3</v>
      </c>
      <c r="D290" s="331">
        <v>1</v>
      </c>
      <c r="E290" s="331"/>
      <c r="F290" s="332" t="s">
        <v>775</v>
      </c>
      <c r="G290" s="344">
        <f>+G291</f>
        <v>0</v>
      </c>
      <c r="H290" s="344">
        <f t="shared" ref="H290:K290" si="144">+H291</f>
        <v>50000000</v>
      </c>
      <c r="I290" s="344">
        <f t="shared" si="144"/>
        <v>0</v>
      </c>
      <c r="J290" s="344">
        <f t="shared" si="144"/>
        <v>50000000</v>
      </c>
      <c r="K290" s="42">
        <f t="shared" si="144"/>
        <v>3.6113313082760397</v>
      </c>
    </row>
    <row r="291" spans="1:11" ht="12.75" x14ac:dyDescent="0.2">
      <c r="A291" s="334">
        <v>2</v>
      </c>
      <c r="B291" s="335">
        <v>6</v>
      </c>
      <c r="C291" s="335">
        <v>3</v>
      </c>
      <c r="D291" s="335">
        <v>1</v>
      </c>
      <c r="E291" s="335" t="s">
        <v>556</v>
      </c>
      <c r="F291" s="336" t="s">
        <v>775</v>
      </c>
      <c r="G291" s="337">
        <v>0</v>
      </c>
      <c r="H291" s="337">
        <v>50000000</v>
      </c>
      <c r="I291" s="337">
        <v>0</v>
      </c>
      <c r="J291" s="314">
        <f t="shared" si="142"/>
        <v>50000000</v>
      </c>
      <c r="K291" s="316">
        <f t="shared" si="121"/>
        <v>3.6113313082760397</v>
      </c>
    </row>
    <row r="292" spans="1:11" ht="12.75" x14ac:dyDescent="0.2">
      <c r="A292" s="330">
        <v>2</v>
      </c>
      <c r="B292" s="331">
        <v>6</v>
      </c>
      <c r="C292" s="331">
        <v>3</v>
      </c>
      <c r="D292" s="331">
        <v>2</v>
      </c>
      <c r="E292" s="331"/>
      <c r="F292" s="343" t="s">
        <v>776</v>
      </c>
      <c r="G292" s="344">
        <f>+G293</f>
        <v>0</v>
      </c>
      <c r="H292" s="344">
        <f t="shared" ref="H292:K292" si="145">+H293</f>
        <v>1000000</v>
      </c>
      <c r="I292" s="344">
        <f t="shared" si="145"/>
        <v>0</v>
      </c>
      <c r="J292" s="344">
        <f t="shared" si="145"/>
        <v>1000000</v>
      </c>
      <c r="K292" s="42">
        <f t="shared" si="145"/>
        <v>7.2226626165520794E-2</v>
      </c>
    </row>
    <row r="293" spans="1:11" ht="12.75" x14ac:dyDescent="0.2">
      <c r="A293" s="334">
        <v>2</v>
      </c>
      <c r="B293" s="335">
        <v>6</v>
      </c>
      <c r="C293" s="335">
        <v>3</v>
      </c>
      <c r="D293" s="335">
        <v>2</v>
      </c>
      <c r="E293" s="335" t="s">
        <v>556</v>
      </c>
      <c r="F293" s="338" t="s">
        <v>776</v>
      </c>
      <c r="G293" s="337">
        <v>0</v>
      </c>
      <c r="H293" s="337">
        <v>1000000</v>
      </c>
      <c r="I293" s="337">
        <v>0</v>
      </c>
      <c r="J293" s="314">
        <f t="shared" si="142"/>
        <v>1000000</v>
      </c>
      <c r="K293" s="316">
        <f t="shared" si="121"/>
        <v>7.2226626165520794E-2</v>
      </c>
    </row>
    <row r="294" spans="1:11" ht="12.75" x14ac:dyDescent="0.2">
      <c r="A294" s="326">
        <v>2</v>
      </c>
      <c r="B294" s="327">
        <v>6</v>
      </c>
      <c r="C294" s="327">
        <v>4</v>
      </c>
      <c r="D294" s="327"/>
      <c r="E294" s="327"/>
      <c r="F294" s="328" t="s">
        <v>777</v>
      </c>
      <c r="G294" s="329">
        <f>+G295+G297+G299</f>
        <v>0</v>
      </c>
      <c r="H294" s="329">
        <f t="shared" ref="H294:K294" si="146">+H295+H297+H299</f>
        <v>3727340</v>
      </c>
      <c r="I294" s="329">
        <f t="shared" si="146"/>
        <v>0</v>
      </c>
      <c r="J294" s="329">
        <f t="shared" si="146"/>
        <v>3727340</v>
      </c>
      <c r="K294" s="329">
        <f t="shared" si="146"/>
        <v>0.26921319277179229</v>
      </c>
    </row>
    <row r="295" spans="1:11" ht="12.75" x14ac:dyDescent="0.2">
      <c r="A295" s="330">
        <v>2</v>
      </c>
      <c r="B295" s="331">
        <v>6</v>
      </c>
      <c r="C295" s="331">
        <v>4</v>
      </c>
      <c r="D295" s="331">
        <v>1</v>
      </c>
      <c r="E295" s="331"/>
      <c r="F295" s="343" t="s">
        <v>778</v>
      </c>
      <c r="G295" s="344">
        <f>+G296</f>
        <v>0</v>
      </c>
      <c r="H295" s="344">
        <f t="shared" ref="H295:K295" si="147">+H296</f>
        <v>2727340</v>
      </c>
      <c r="I295" s="344">
        <f t="shared" si="147"/>
        <v>0</v>
      </c>
      <c r="J295" s="344">
        <f t="shared" si="147"/>
        <v>2727340</v>
      </c>
      <c r="K295" s="42">
        <f t="shared" si="147"/>
        <v>0.19698656660627148</v>
      </c>
    </row>
    <row r="296" spans="1:11" ht="12.75" x14ac:dyDescent="0.2">
      <c r="A296" s="334">
        <v>2</v>
      </c>
      <c r="B296" s="335">
        <v>6</v>
      </c>
      <c r="C296" s="335">
        <v>4</v>
      </c>
      <c r="D296" s="335">
        <v>1</v>
      </c>
      <c r="E296" s="335" t="s">
        <v>556</v>
      </c>
      <c r="F296" s="338" t="s">
        <v>778</v>
      </c>
      <c r="G296" s="337">
        <v>0</v>
      </c>
      <c r="H296" s="337">
        <v>2727340</v>
      </c>
      <c r="I296" s="337">
        <v>0</v>
      </c>
      <c r="J296" s="314">
        <f>SUBTOTAL(9,G296:I296)</f>
        <v>2727340</v>
      </c>
      <c r="K296" s="316">
        <f t="shared" si="121"/>
        <v>0.19698656660627148</v>
      </c>
    </row>
    <row r="297" spans="1:11" ht="12.75" x14ac:dyDescent="0.2">
      <c r="A297" s="330">
        <v>2</v>
      </c>
      <c r="B297" s="331">
        <v>6</v>
      </c>
      <c r="C297" s="331">
        <v>4</v>
      </c>
      <c r="D297" s="331">
        <v>2</v>
      </c>
      <c r="E297" s="331"/>
      <c r="F297" s="343" t="s">
        <v>779</v>
      </c>
      <c r="G297" s="344">
        <f>+G298</f>
        <v>0</v>
      </c>
      <c r="H297" s="344">
        <f t="shared" ref="H297:K297" si="148">+H298</f>
        <v>1000000</v>
      </c>
      <c r="I297" s="344">
        <f t="shared" si="148"/>
        <v>0</v>
      </c>
      <c r="J297" s="344">
        <f t="shared" si="148"/>
        <v>1000000</v>
      </c>
      <c r="K297" s="42">
        <f t="shared" si="148"/>
        <v>7.2226626165520794E-2</v>
      </c>
    </row>
    <row r="298" spans="1:11" ht="12.75" x14ac:dyDescent="0.2">
      <c r="A298" s="334">
        <v>2</v>
      </c>
      <c r="B298" s="335">
        <v>6</v>
      </c>
      <c r="C298" s="335">
        <v>4</v>
      </c>
      <c r="D298" s="335">
        <v>2</v>
      </c>
      <c r="E298" s="335" t="s">
        <v>556</v>
      </c>
      <c r="F298" s="338" t="s">
        <v>779</v>
      </c>
      <c r="G298" s="337">
        <v>0</v>
      </c>
      <c r="H298" s="337">
        <v>1000000</v>
      </c>
      <c r="I298" s="337">
        <v>0</v>
      </c>
      <c r="J298" s="314">
        <f>SUBTOTAL(9,G298:I298)</f>
        <v>1000000</v>
      </c>
      <c r="K298" s="316">
        <f>IFERROR(J298/$J$18*100,"0.00")</f>
        <v>7.2226626165520794E-2</v>
      </c>
    </row>
    <row r="299" spans="1:11" ht="12.75" x14ac:dyDescent="0.2">
      <c r="A299" s="330">
        <v>2</v>
      </c>
      <c r="B299" s="331">
        <v>6</v>
      </c>
      <c r="C299" s="331">
        <v>4</v>
      </c>
      <c r="D299" s="331">
        <v>8</v>
      </c>
      <c r="E299" s="331"/>
      <c r="F299" s="343" t="s">
        <v>780</v>
      </c>
      <c r="G299" s="344">
        <f>+G300</f>
        <v>0</v>
      </c>
      <c r="H299" s="344">
        <f t="shared" ref="H299:K299" si="149">+H300</f>
        <v>0</v>
      </c>
      <c r="I299" s="344">
        <f t="shared" si="149"/>
        <v>0</v>
      </c>
      <c r="J299" s="344">
        <f t="shared" si="149"/>
        <v>0</v>
      </c>
      <c r="K299" s="42">
        <f t="shared" si="149"/>
        <v>0</v>
      </c>
    </row>
    <row r="300" spans="1:11" ht="12.75" x14ac:dyDescent="0.2">
      <c r="A300" s="334">
        <v>2</v>
      </c>
      <c r="B300" s="335">
        <v>6</v>
      </c>
      <c r="C300" s="335">
        <v>4</v>
      </c>
      <c r="D300" s="335">
        <v>8</v>
      </c>
      <c r="E300" s="335" t="s">
        <v>556</v>
      </c>
      <c r="F300" s="338" t="s">
        <v>780</v>
      </c>
      <c r="G300" s="337">
        <v>0</v>
      </c>
      <c r="H300" s="337">
        <v>0</v>
      </c>
      <c r="I300" s="337">
        <v>0</v>
      </c>
      <c r="J300" s="314">
        <f t="shared" ref="J300:J305" si="150">SUBTOTAL(9,G300:I300)</f>
        <v>0</v>
      </c>
      <c r="K300" s="316">
        <f t="shared" si="121"/>
        <v>0</v>
      </c>
    </row>
    <row r="301" spans="1:11" ht="12.75" x14ac:dyDescent="0.2">
      <c r="A301" s="326">
        <v>2</v>
      </c>
      <c r="B301" s="327">
        <v>6</v>
      </c>
      <c r="C301" s="327">
        <v>5</v>
      </c>
      <c r="D301" s="327"/>
      <c r="E301" s="327"/>
      <c r="F301" s="328" t="s">
        <v>781</v>
      </c>
      <c r="G301" s="329">
        <f>+G302+G304+G306+G308</f>
        <v>0</v>
      </c>
      <c r="H301" s="329">
        <f t="shared" ref="H301:K301" si="151">+H302+H304+H306+H308</f>
        <v>6150000</v>
      </c>
      <c r="I301" s="329">
        <f t="shared" si="151"/>
        <v>0</v>
      </c>
      <c r="J301" s="329">
        <f t="shared" si="151"/>
        <v>6150000</v>
      </c>
      <c r="K301" s="329">
        <f t="shared" si="151"/>
        <v>0.44419375091795288</v>
      </c>
    </row>
    <row r="302" spans="1:11" ht="12.75" x14ac:dyDescent="0.2">
      <c r="A302" s="330">
        <v>2</v>
      </c>
      <c r="B302" s="331">
        <v>6</v>
      </c>
      <c r="C302" s="331">
        <v>5</v>
      </c>
      <c r="D302" s="331">
        <v>2</v>
      </c>
      <c r="E302" s="331"/>
      <c r="F302" s="343" t="s">
        <v>782</v>
      </c>
      <c r="G302" s="344">
        <f>+G303</f>
        <v>0</v>
      </c>
      <c r="H302" s="344">
        <f t="shared" ref="H302:K302" si="152">+H303</f>
        <v>700000</v>
      </c>
      <c r="I302" s="344">
        <f t="shared" si="152"/>
        <v>0</v>
      </c>
      <c r="J302" s="344">
        <f t="shared" si="152"/>
        <v>700000</v>
      </c>
      <c r="K302" s="42">
        <f t="shared" si="152"/>
        <v>5.055863831586456E-2</v>
      </c>
    </row>
    <row r="303" spans="1:11" ht="12.75" x14ac:dyDescent="0.2">
      <c r="A303" s="334">
        <v>2</v>
      </c>
      <c r="B303" s="335">
        <v>6</v>
      </c>
      <c r="C303" s="335">
        <v>5</v>
      </c>
      <c r="D303" s="335">
        <v>2</v>
      </c>
      <c r="E303" s="335" t="s">
        <v>556</v>
      </c>
      <c r="F303" s="338" t="s">
        <v>782</v>
      </c>
      <c r="G303" s="337">
        <v>0</v>
      </c>
      <c r="H303" s="337">
        <v>700000</v>
      </c>
      <c r="I303" s="337">
        <v>0</v>
      </c>
      <c r="J303" s="314">
        <f t="shared" si="150"/>
        <v>700000</v>
      </c>
      <c r="K303" s="316">
        <f t="shared" si="121"/>
        <v>5.055863831586456E-2</v>
      </c>
    </row>
    <row r="304" spans="1:11" ht="12.75" x14ac:dyDescent="0.2">
      <c r="A304" s="330">
        <v>2</v>
      </c>
      <c r="B304" s="331">
        <v>6</v>
      </c>
      <c r="C304" s="331">
        <v>5</v>
      </c>
      <c r="D304" s="331">
        <v>4</v>
      </c>
      <c r="E304" s="331"/>
      <c r="F304" s="343" t="s">
        <v>783</v>
      </c>
      <c r="G304" s="344">
        <f>+G305</f>
        <v>0</v>
      </c>
      <c r="H304" s="344">
        <f t="shared" ref="H304:K304" si="153">+H305</f>
        <v>1450000</v>
      </c>
      <c r="I304" s="344">
        <f t="shared" si="153"/>
        <v>0</v>
      </c>
      <c r="J304" s="344">
        <f t="shared" si="153"/>
        <v>1450000</v>
      </c>
      <c r="K304" s="42">
        <f t="shared" si="153"/>
        <v>0.10472860794000516</v>
      </c>
    </row>
    <row r="305" spans="1:11" ht="12.75" x14ac:dyDescent="0.2">
      <c r="A305" s="334">
        <v>2</v>
      </c>
      <c r="B305" s="335">
        <v>6</v>
      </c>
      <c r="C305" s="335">
        <v>5</v>
      </c>
      <c r="D305" s="335">
        <v>4</v>
      </c>
      <c r="E305" s="335" t="s">
        <v>556</v>
      </c>
      <c r="F305" s="338" t="s">
        <v>783</v>
      </c>
      <c r="G305" s="337">
        <v>0</v>
      </c>
      <c r="H305" s="337">
        <v>1450000</v>
      </c>
      <c r="I305" s="337">
        <v>0</v>
      </c>
      <c r="J305" s="314">
        <f t="shared" si="150"/>
        <v>1450000</v>
      </c>
      <c r="K305" s="316">
        <f t="shared" si="121"/>
        <v>0.10472860794000516</v>
      </c>
    </row>
    <row r="306" spans="1:11" ht="12.75" x14ac:dyDescent="0.2">
      <c r="A306" s="330">
        <v>2</v>
      </c>
      <c r="B306" s="331">
        <v>6</v>
      </c>
      <c r="C306" s="331">
        <v>5</v>
      </c>
      <c r="D306" s="331">
        <v>5</v>
      </c>
      <c r="E306" s="331"/>
      <c r="F306" s="343" t="s">
        <v>784</v>
      </c>
      <c r="G306" s="344">
        <f>+G307</f>
        <v>0</v>
      </c>
      <c r="H306" s="344">
        <f t="shared" ref="H306:K306" si="154">+H307</f>
        <v>0</v>
      </c>
      <c r="I306" s="344">
        <f t="shared" si="154"/>
        <v>0</v>
      </c>
      <c r="J306" s="344">
        <f t="shared" si="154"/>
        <v>0</v>
      </c>
      <c r="K306" s="42">
        <f t="shared" si="154"/>
        <v>0</v>
      </c>
    </row>
    <row r="307" spans="1:11" ht="12.75" x14ac:dyDescent="0.2">
      <c r="A307" s="334">
        <v>2</v>
      </c>
      <c r="B307" s="335">
        <v>6</v>
      </c>
      <c r="C307" s="335">
        <v>5</v>
      </c>
      <c r="D307" s="335">
        <v>5</v>
      </c>
      <c r="E307" s="335" t="s">
        <v>556</v>
      </c>
      <c r="F307" s="338" t="s">
        <v>784</v>
      </c>
      <c r="G307" s="337">
        <v>0</v>
      </c>
      <c r="H307" s="337">
        <v>0</v>
      </c>
      <c r="I307" s="337">
        <v>0</v>
      </c>
      <c r="J307" s="314">
        <f t="shared" ref="J307:J312" si="155">SUBTOTAL(9,G307:I307)</f>
        <v>0</v>
      </c>
      <c r="K307" s="316">
        <f t="shared" si="121"/>
        <v>0</v>
      </c>
    </row>
    <row r="308" spans="1:11" ht="12.75" x14ac:dyDescent="0.2">
      <c r="A308" s="330">
        <v>2</v>
      </c>
      <c r="B308" s="331">
        <v>6</v>
      </c>
      <c r="C308" s="331">
        <v>5</v>
      </c>
      <c r="D308" s="331">
        <v>6</v>
      </c>
      <c r="E308" s="331"/>
      <c r="F308" s="343" t="s">
        <v>785</v>
      </c>
      <c r="G308" s="344">
        <f>+G309</f>
        <v>0</v>
      </c>
      <c r="H308" s="344">
        <f t="shared" ref="H308:K308" si="156">+H309</f>
        <v>4000000</v>
      </c>
      <c r="I308" s="344">
        <f t="shared" si="156"/>
        <v>0</v>
      </c>
      <c r="J308" s="344">
        <f t="shared" si="156"/>
        <v>4000000</v>
      </c>
      <c r="K308" s="42">
        <f t="shared" si="156"/>
        <v>0.28890650466208317</v>
      </c>
    </row>
    <row r="309" spans="1:11" ht="12.75" x14ac:dyDescent="0.2">
      <c r="A309" s="334">
        <v>2</v>
      </c>
      <c r="B309" s="335">
        <v>6</v>
      </c>
      <c r="C309" s="335">
        <v>5</v>
      </c>
      <c r="D309" s="335">
        <v>6</v>
      </c>
      <c r="E309" s="335" t="s">
        <v>556</v>
      </c>
      <c r="F309" s="338" t="s">
        <v>785</v>
      </c>
      <c r="G309" s="337">
        <v>0</v>
      </c>
      <c r="H309" s="337">
        <v>4000000</v>
      </c>
      <c r="I309" s="337">
        <v>0</v>
      </c>
      <c r="J309" s="314">
        <f t="shared" si="155"/>
        <v>4000000</v>
      </c>
      <c r="K309" s="316">
        <f t="shared" si="121"/>
        <v>0.28890650466208317</v>
      </c>
    </row>
    <row r="310" spans="1:11" ht="12.75" x14ac:dyDescent="0.2">
      <c r="A310" s="326">
        <v>2</v>
      </c>
      <c r="B310" s="327">
        <v>6</v>
      </c>
      <c r="C310" s="327">
        <v>6</v>
      </c>
      <c r="D310" s="327"/>
      <c r="E310" s="327"/>
      <c r="F310" s="328" t="s">
        <v>786</v>
      </c>
      <c r="G310" s="329">
        <f t="shared" ref="G310:K311" si="157">+G311</f>
        <v>0</v>
      </c>
      <c r="H310" s="329">
        <f t="shared" si="157"/>
        <v>600000</v>
      </c>
      <c r="I310" s="329">
        <f t="shared" si="157"/>
        <v>0</v>
      </c>
      <c r="J310" s="329">
        <f>+J311</f>
        <v>600000</v>
      </c>
      <c r="K310" s="348">
        <f t="shared" si="157"/>
        <v>4.3335975699312482E-2</v>
      </c>
    </row>
    <row r="311" spans="1:11" ht="12.75" x14ac:dyDescent="0.2">
      <c r="A311" s="330">
        <v>2</v>
      </c>
      <c r="B311" s="331">
        <v>6</v>
      </c>
      <c r="C311" s="331">
        <v>6</v>
      </c>
      <c r="D311" s="331">
        <v>2</v>
      </c>
      <c r="E311" s="331"/>
      <c r="F311" s="332" t="s">
        <v>804</v>
      </c>
      <c r="G311" s="344">
        <f t="shared" si="157"/>
        <v>0</v>
      </c>
      <c r="H311" s="344">
        <f t="shared" si="157"/>
        <v>600000</v>
      </c>
      <c r="I311" s="344">
        <f t="shared" si="157"/>
        <v>0</v>
      </c>
      <c r="J311" s="344">
        <f>+J312</f>
        <v>600000</v>
      </c>
      <c r="K311" s="42">
        <f t="shared" si="157"/>
        <v>4.3335975699312482E-2</v>
      </c>
    </row>
    <row r="312" spans="1:11" ht="12.75" x14ac:dyDescent="0.2">
      <c r="A312" s="334">
        <v>2</v>
      </c>
      <c r="B312" s="335">
        <v>6</v>
      </c>
      <c r="C312" s="335">
        <v>6</v>
      </c>
      <c r="D312" s="335">
        <v>2</v>
      </c>
      <c r="E312" s="335" t="s">
        <v>556</v>
      </c>
      <c r="F312" s="338" t="s">
        <v>804</v>
      </c>
      <c r="G312" s="337">
        <v>0</v>
      </c>
      <c r="H312" s="337">
        <v>600000</v>
      </c>
      <c r="I312" s="337">
        <v>0</v>
      </c>
      <c r="J312" s="314">
        <f t="shared" si="155"/>
        <v>600000</v>
      </c>
      <c r="K312" s="316">
        <f t="shared" si="121"/>
        <v>4.3335975699312482E-2</v>
      </c>
    </row>
    <row r="313" spans="1:11" ht="12.75" x14ac:dyDescent="0.2">
      <c r="A313" s="326">
        <v>2</v>
      </c>
      <c r="B313" s="327">
        <v>6</v>
      </c>
      <c r="C313" s="327">
        <v>8</v>
      </c>
      <c r="D313" s="327"/>
      <c r="E313" s="327"/>
      <c r="F313" s="328" t="s">
        <v>788</v>
      </c>
      <c r="G313" s="329">
        <f>+G314+G317+G319+G321</f>
        <v>0</v>
      </c>
      <c r="H313" s="329">
        <f t="shared" ref="H313" si="158">+H314+H317+H319+H321</f>
        <v>1000000</v>
      </c>
      <c r="I313" s="329">
        <f>+I314+I317+I319+I321</f>
        <v>0</v>
      </c>
      <c r="J313" s="329">
        <f>+J314+J317+J319+J321</f>
        <v>1000000</v>
      </c>
      <c r="K313" s="329">
        <f>+K314+K317+K319+K321</f>
        <v>7.2226626165520794E-2</v>
      </c>
    </row>
    <row r="314" spans="1:11" ht="12.75" x14ac:dyDescent="0.2">
      <c r="A314" s="330">
        <v>2</v>
      </c>
      <c r="B314" s="331">
        <v>6</v>
      </c>
      <c r="C314" s="331">
        <v>8</v>
      </c>
      <c r="D314" s="331">
        <v>3</v>
      </c>
      <c r="E314" s="331"/>
      <c r="F314" s="343" t="s">
        <v>789</v>
      </c>
      <c r="G314" s="344">
        <f>+G315+G316</f>
        <v>0</v>
      </c>
      <c r="H314" s="344">
        <f t="shared" ref="H314:J314" si="159">+H315+H316</f>
        <v>0</v>
      </c>
      <c r="I314" s="344">
        <f t="shared" si="159"/>
        <v>0</v>
      </c>
      <c r="J314" s="344">
        <f t="shared" si="159"/>
        <v>0</v>
      </c>
      <c r="K314" s="344">
        <f>+K315+K316</f>
        <v>0</v>
      </c>
    </row>
    <row r="315" spans="1:11" ht="12.75" x14ac:dyDescent="0.2">
      <c r="A315" s="334">
        <v>2</v>
      </c>
      <c r="B315" s="335">
        <v>6</v>
      </c>
      <c r="C315" s="335">
        <v>8</v>
      </c>
      <c r="D315" s="335">
        <v>3</v>
      </c>
      <c r="E315" s="335" t="s">
        <v>556</v>
      </c>
      <c r="F315" s="338" t="s">
        <v>790</v>
      </c>
      <c r="G315" s="337">
        <v>0</v>
      </c>
      <c r="H315" s="337">
        <v>0</v>
      </c>
      <c r="I315" s="337">
        <v>0</v>
      </c>
      <c r="J315" s="314">
        <f>SUBTOTAL(9,G315:I315)</f>
        <v>0</v>
      </c>
      <c r="K315" s="316">
        <f t="shared" si="121"/>
        <v>0</v>
      </c>
    </row>
    <row r="316" spans="1:11" ht="12.75" x14ac:dyDescent="0.2">
      <c r="A316" s="334">
        <v>2</v>
      </c>
      <c r="B316" s="335">
        <v>6</v>
      </c>
      <c r="C316" s="335">
        <v>8</v>
      </c>
      <c r="D316" s="335">
        <v>3</v>
      </c>
      <c r="E316" s="335" t="s">
        <v>558</v>
      </c>
      <c r="F316" s="338" t="s">
        <v>476</v>
      </c>
      <c r="G316" s="337">
        <v>0</v>
      </c>
      <c r="H316" s="337">
        <v>0</v>
      </c>
      <c r="I316" s="337">
        <v>0</v>
      </c>
      <c r="J316" s="314">
        <f t="shared" ref="J316:J322" si="160">SUBTOTAL(9,G316:I316)</f>
        <v>0</v>
      </c>
      <c r="K316" s="316">
        <f t="shared" si="121"/>
        <v>0</v>
      </c>
    </row>
    <row r="317" spans="1:11" ht="12.75" x14ac:dyDescent="0.2">
      <c r="A317" s="330">
        <v>2</v>
      </c>
      <c r="B317" s="331">
        <v>6</v>
      </c>
      <c r="C317" s="331">
        <v>8</v>
      </c>
      <c r="D317" s="331">
        <v>5</v>
      </c>
      <c r="E317" s="331"/>
      <c r="F317" s="343" t="s">
        <v>791</v>
      </c>
      <c r="G317" s="344">
        <f>+G318</f>
        <v>0</v>
      </c>
      <c r="H317" s="344">
        <f t="shared" ref="H317:K317" si="161">+H318</f>
        <v>0</v>
      </c>
      <c r="I317" s="344">
        <f t="shared" si="161"/>
        <v>0</v>
      </c>
      <c r="J317" s="344">
        <f>+J318</f>
        <v>0</v>
      </c>
      <c r="K317" s="42">
        <f t="shared" si="161"/>
        <v>0</v>
      </c>
    </row>
    <row r="318" spans="1:11" ht="12.75" x14ac:dyDescent="0.2">
      <c r="A318" s="334">
        <v>2</v>
      </c>
      <c r="B318" s="335">
        <v>6</v>
      </c>
      <c r="C318" s="335">
        <v>8</v>
      </c>
      <c r="D318" s="335">
        <v>5</v>
      </c>
      <c r="E318" s="335" t="s">
        <v>556</v>
      </c>
      <c r="F318" s="338" t="s">
        <v>791</v>
      </c>
      <c r="G318" s="337">
        <v>0</v>
      </c>
      <c r="H318" s="337">
        <v>0</v>
      </c>
      <c r="I318" s="337">
        <v>0</v>
      </c>
      <c r="J318" s="314">
        <f>SUBTOTAL(9,G318:I318)</f>
        <v>0</v>
      </c>
      <c r="K318" s="316">
        <f t="shared" si="121"/>
        <v>0</v>
      </c>
    </row>
    <row r="319" spans="1:11" ht="12.75" x14ac:dyDescent="0.2">
      <c r="A319" s="330">
        <v>2</v>
      </c>
      <c r="B319" s="331">
        <v>6</v>
      </c>
      <c r="C319" s="331">
        <v>8</v>
      </c>
      <c r="D319" s="331">
        <v>8</v>
      </c>
      <c r="E319" s="331"/>
      <c r="F319" s="332" t="s">
        <v>792</v>
      </c>
      <c r="G319" s="344">
        <f>+G320</f>
        <v>0</v>
      </c>
      <c r="H319" s="344">
        <f t="shared" ref="H319:K319" si="162">+H320</f>
        <v>1000000</v>
      </c>
      <c r="I319" s="344">
        <f t="shared" si="162"/>
        <v>0</v>
      </c>
      <c r="J319" s="344">
        <f>+J320</f>
        <v>1000000</v>
      </c>
      <c r="K319" s="42">
        <f t="shared" si="162"/>
        <v>7.2226626165520794E-2</v>
      </c>
    </row>
    <row r="320" spans="1:11" ht="12.75" x14ac:dyDescent="0.2">
      <c r="A320" s="334">
        <v>2</v>
      </c>
      <c r="B320" s="335">
        <v>6</v>
      </c>
      <c r="C320" s="335">
        <v>8</v>
      </c>
      <c r="D320" s="335">
        <v>8</v>
      </c>
      <c r="E320" s="335" t="s">
        <v>556</v>
      </c>
      <c r="F320" s="338" t="s">
        <v>793</v>
      </c>
      <c r="G320" s="337">
        <v>0</v>
      </c>
      <c r="H320" s="337">
        <v>1000000</v>
      </c>
      <c r="I320" s="337">
        <v>0</v>
      </c>
      <c r="J320" s="314">
        <f>SUBTOTAL(9,G320:I320)</f>
        <v>1000000</v>
      </c>
      <c r="K320" s="316">
        <f t="shared" si="121"/>
        <v>7.2226626165520794E-2</v>
      </c>
    </row>
    <row r="321" spans="1:11" ht="12.75" x14ac:dyDescent="0.2">
      <c r="A321" s="330">
        <v>2</v>
      </c>
      <c r="B321" s="331">
        <v>6</v>
      </c>
      <c r="C321" s="331">
        <v>8</v>
      </c>
      <c r="D321" s="331">
        <v>9</v>
      </c>
      <c r="E321" s="331"/>
      <c r="F321" s="332" t="s">
        <v>794</v>
      </c>
      <c r="G321" s="344">
        <f>+G322</f>
        <v>0</v>
      </c>
      <c r="H321" s="344">
        <f t="shared" ref="H321:K321" si="163">+H322</f>
        <v>0</v>
      </c>
      <c r="I321" s="344">
        <f t="shared" si="163"/>
        <v>0</v>
      </c>
      <c r="J321" s="344">
        <f>+J322</f>
        <v>0</v>
      </c>
      <c r="K321" s="42">
        <f t="shared" si="163"/>
        <v>0</v>
      </c>
    </row>
    <row r="322" spans="1:11" ht="12.75" x14ac:dyDescent="0.2">
      <c r="A322" s="334">
        <v>2</v>
      </c>
      <c r="B322" s="335">
        <v>6</v>
      </c>
      <c r="C322" s="335">
        <v>8</v>
      </c>
      <c r="D322" s="335">
        <v>9</v>
      </c>
      <c r="E322" s="335" t="s">
        <v>556</v>
      </c>
      <c r="F322" s="338" t="s">
        <v>794</v>
      </c>
      <c r="G322" s="337">
        <v>0</v>
      </c>
      <c r="H322" s="337">
        <v>0</v>
      </c>
      <c r="I322" s="337">
        <v>0</v>
      </c>
      <c r="J322" s="314">
        <f t="shared" si="160"/>
        <v>0</v>
      </c>
      <c r="K322" s="316">
        <f t="shared" ref="K322:K326" si="164">IFERROR(J322/$J$18*100,"0.00")</f>
        <v>0</v>
      </c>
    </row>
    <row r="323" spans="1:11" ht="12.75" x14ac:dyDescent="0.2">
      <c r="A323" s="322">
        <v>2</v>
      </c>
      <c r="B323" s="323">
        <v>7</v>
      </c>
      <c r="C323" s="323"/>
      <c r="D323" s="323"/>
      <c r="E323" s="323"/>
      <c r="F323" s="324" t="s">
        <v>795</v>
      </c>
      <c r="G323" s="325">
        <f>+G324</f>
        <v>0</v>
      </c>
      <c r="H323" s="325">
        <f t="shared" ref="H323:K324" si="165">+H324</f>
        <v>0</v>
      </c>
      <c r="I323" s="325">
        <f t="shared" si="165"/>
        <v>0</v>
      </c>
      <c r="J323" s="325">
        <f>+J324</f>
        <v>0</v>
      </c>
      <c r="K323" s="350">
        <f t="shared" si="165"/>
        <v>0</v>
      </c>
    </row>
    <row r="324" spans="1:11" ht="12.75" x14ac:dyDescent="0.2">
      <c r="A324" s="326">
        <v>2</v>
      </c>
      <c r="B324" s="327">
        <v>7</v>
      </c>
      <c r="C324" s="327">
        <v>1</v>
      </c>
      <c r="D324" s="327"/>
      <c r="E324" s="327"/>
      <c r="F324" s="328" t="s">
        <v>796</v>
      </c>
      <c r="G324" s="329">
        <f>+G325</f>
        <v>0</v>
      </c>
      <c r="H324" s="329">
        <f t="shared" si="165"/>
        <v>0</v>
      </c>
      <c r="I324" s="329">
        <f t="shared" si="165"/>
        <v>0</v>
      </c>
      <c r="J324" s="329">
        <f>+J325</f>
        <v>0</v>
      </c>
      <c r="K324" s="348">
        <f t="shared" si="165"/>
        <v>0</v>
      </c>
    </row>
    <row r="325" spans="1:11" ht="12.75" x14ac:dyDescent="0.2">
      <c r="A325" s="330">
        <v>2</v>
      </c>
      <c r="B325" s="331">
        <v>7</v>
      </c>
      <c r="C325" s="331">
        <v>1</v>
      </c>
      <c r="D325" s="331">
        <v>2</v>
      </c>
      <c r="E325" s="331"/>
      <c r="F325" s="343" t="s">
        <v>797</v>
      </c>
      <c r="G325" s="344">
        <f>+G326</f>
        <v>0</v>
      </c>
      <c r="H325" s="344">
        <f t="shared" ref="H325:I325" si="166">+H326</f>
        <v>0</v>
      </c>
      <c r="I325" s="344">
        <f t="shared" si="166"/>
        <v>0</v>
      </c>
      <c r="J325" s="314">
        <f>SUBTOTAL(9,G325:I325)</f>
        <v>0</v>
      </c>
      <c r="K325" s="42">
        <f t="shared" ref="K325" si="167">+K326</f>
        <v>0</v>
      </c>
    </row>
    <row r="326" spans="1:11" ht="12.75" x14ac:dyDescent="0.2">
      <c r="A326" s="37">
        <v>2</v>
      </c>
      <c r="B326" s="38">
        <v>7</v>
      </c>
      <c r="C326" s="38">
        <v>1</v>
      </c>
      <c r="D326" s="38">
        <v>2</v>
      </c>
      <c r="E326" s="38" t="s">
        <v>556</v>
      </c>
      <c r="F326" s="39" t="s">
        <v>797</v>
      </c>
      <c r="G326" s="337">
        <v>0</v>
      </c>
      <c r="H326" s="337">
        <v>0</v>
      </c>
      <c r="I326" s="337">
        <v>0</v>
      </c>
      <c r="J326" s="351">
        <f>SUBTOTAL(9,G326:I326)</f>
        <v>0</v>
      </c>
      <c r="K326" s="352">
        <f t="shared" si="164"/>
        <v>0</v>
      </c>
    </row>
    <row r="327" spans="1:11" s="50" customFormat="1" x14ac:dyDescent="0.3">
      <c r="A327" s="51"/>
      <c r="B327" s="51"/>
      <c r="C327" s="51"/>
      <c r="D327" s="51"/>
      <c r="E327" s="51"/>
      <c r="F327" s="51"/>
      <c r="G327" s="51"/>
      <c r="H327" s="51"/>
      <c r="I327" s="51"/>
      <c r="J327" s="51"/>
    </row>
    <row r="328" spans="1:11" s="50" customFormat="1" x14ac:dyDescent="0.3">
      <c r="A328" s="51"/>
      <c r="B328" s="51"/>
      <c r="C328" s="51"/>
      <c r="D328" s="51"/>
      <c r="E328" s="51"/>
      <c r="F328" s="51"/>
      <c r="G328" s="51"/>
      <c r="H328" s="51"/>
      <c r="I328" s="51"/>
      <c r="J328" s="51"/>
    </row>
    <row r="329" spans="1:11" s="50" customFormat="1" x14ac:dyDescent="0.3">
      <c r="A329" s="51"/>
      <c r="B329" s="51"/>
      <c r="C329" s="51"/>
      <c r="D329" s="51"/>
      <c r="E329" s="51"/>
      <c r="F329" s="51"/>
      <c r="G329" s="51"/>
      <c r="H329" s="51"/>
      <c r="I329" s="51"/>
      <c r="J329" s="51"/>
    </row>
    <row r="330" spans="1:11" s="50" customFormat="1" x14ac:dyDescent="0.3">
      <c r="A330" s="51"/>
      <c r="B330" s="51"/>
      <c r="C330" s="51"/>
      <c r="D330" s="51"/>
      <c r="E330" s="51"/>
      <c r="F330" s="51"/>
      <c r="G330" s="51"/>
      <c r="H330" s="51"/>
      <c r="I330" s="51"/>
      <c r="J330" s="51"/>
    </row>
    <row r="331" spans="1:11" s="50" customFormat="1" x14ac:dyDescent="0.3">
      <c r="A331" s="51"/>
      <c r="B331" s="51"/>
      <c r="C331" s="51"/>
      <c r="D331" s="51"/>
      <c r="E331" s="51"/>
      <c r="F331" s="51"/>
      <c r="G331" s="51"/>
      <c r="H331" s="51"/>
      <c r="I331" s="51"/>
      <c r="J331" s="51"/>
    </row>
    <row r="332" spans="1:11" s="50" customFormat="1" x14ac:dyDescent="0.3">
      <c r="A332" s="51"/>
      <c r="B332" s="51"/>
      <c r="C332" s="51"/>
      <c r="D332" s="51"/>
      <c r="E332" s="51"/>
      <c r="F332" s="51"/>
      <c r="G332" s="51"/>
      <c r="H332" s="51"/>
      <c r="I332" s="51"/>
      <c r="J332" s="51"/>
    </row>
    <row r="333" spans="1:11" s="50" customFormat="1" x14ac:dyDescent="0.3">
      <c r="A333" s="51"/>
      <c r="B333" s="51"/>
      <c r="C333" s="51"/>
      <c r="D333" s="51"/>
      <c r="E333" s="51"/>
      <c r="F333" s="51"/>
      <c r="G333" s="51"/>
      <c r="H333" s="51"/>
      <c r="I333" s="51"/>
      <c r="J333" s="51"/>
    </row>
    <row r="334" spans="1:11" s="50" customFormat="1" x14ac:dyDescent="0.3">
      <c r="A334" s="51"/>
      <c r="B334" s="51"/>
      <c r="C334" s="51"/>
      <c r="D334" s="51"/>
      <c r="E334" s="51"/>
      <c r="F334" s="51"/>
      <c r="G334" s="51"/>
      <c r="H334" s="51"/>
      <c r="I334" s="51"/>
      <c r="J334" s="51"/>
    </row>
    <row r="335" spans="1:11" s="50" customFormat="1" x14ac:dyDescent="0.3">
      <c r="A335" s="51"/>
      <c r="B335" s="51"/>
      <c r="C335" s="51"/>
      <c r="D335" s="51"/>
      <c r="E335" s="51"/>
      <c r="F335" s="51"/>
      <c r="G335" s="51"/>
      <c r="H335" s="51"/>
      <c r="I335" s="51"/>
      <c r="J335" s="51"/>
    </row>
    <row r="336" spans="1:11" s="50" customFormat="1" x14ac:dyDescent="0.3">
      <c r="A336" s="51"/>
      <c r="B336" s="51"/>
      <c r="C336" s="51"/>
      <c r="D336" s="51"/>
      <c r="E336" s="51"/>
      <c r="F336" s="51"/>
      <c r="G336" s="51"/>
      <c r="H336" s="51"/>
      <c r="I336" s="51"/>
      <c r="J336" s="51"/>
    </row>
    <row r="337" spans="1:10" s="50" customFormat="1" x14ac:dyDescent="0.3">
      <c r="A337" s="51"/>
      <c r="B337" s="51"/>
      <c r="C337" s="51"/>
      <c r="D337" s="51"/>
      <c r="E337" s="51"/>
      <c r="F337" s="51"/>
      <c r="G337" s="51"/>
      <c r="H337" s="51"/>
      <c r="I337" s="51"/>
      <c r="J337" s="51"/>
    </row>
    <row r="338" spans="1:10" s="50" customFormat="1" x14ac:dyDescent="0.3">
      <c r="A338" s="51"/>
      <c r="B338" s="51"/>
      <c r="C338" s="51"/>
      <c r="D338" s="51"/>
      <c r="E338" s="51"/>
      <c r="F338" s="51"/>
      <c r="G338" s="51"/>
      <c r="H338" s="51"/>
      <c r="I338" s="51"/>
      <c r="J338" s="51"/>
    </row>
    <row r="339" spans="1:10" s="50" customFormat="1" x14ac:dyDescent="0.3">
      <c r="A339" s="51"/>
      <c r="B339" s="51"/>
      <c r="C339" s="51"/>
      <c r="D339" s="51"/>
      <c r="E339" s="51"/>
      <c r="F339" s="51"/>
      <c r="G339" s="51"/>
      <c r="H339" s="51"/>
      <c r="I339" s="51"/>
      <c r="J339" s="51"/>
    </row>
    <row r="340" spans="1:10" s="50" customFormat="1" x14ac:dyDescent="0.3">
      <c r="A340" s="51"/>
      <c r="B340" s="51"/>
      <c r="C340" s="51"/>
      <c r="D340" s="51"/>
      <c r="E340" s="51"/>
      <c r="F340" s="51"/>
      <c r="G340" s="51"/>
      <c r="H340" s="51"/>
      <c r="I340" s="51"/>
      <c r="J340" s="51"/>
    </row>
    <row r="341" spans="1:10" s="50" customFormat="1" x14ac:dyDescent="0.3">
      <c r="A341" s="51"/>
      <c r="B341" s="51"/>
      <c r="C341" s="51"/>
      <c r="D341" s="51"/>
      <c r="E341" s="51"/>
      <c r="F341" s="51"/>
      <c r="G341" s="51"/>
      <c r="H341" s="51"/>
      <c r="I341" s="51"/>
      <c r="J341" s="51"/>
    </row>
    <row r="342" spans="1:10" s="50" customFormat="1" x14ac:dyDescent="0.3">
      <c r="A342" s="51"/>
      <c r="B342" s="51"/>
      <c r="C342" s="51"/>
      <c r="D342" s="51"/>
      <c r="E342" s="51"/>
      <c r="F342" s="51"/>
      <c r="G342" s="51"/>
      <c r="H342" s="51"/>
      <c r="I342" s="51"/>
      <c r="J342" s="51"/>
    </row>
    <row r="343" spans="1:10" s="50" customFormat="1" x14ac:dyDescent="0.3">
      <c r="A343" s="51"/>
      <c r="B343" s="51"/>
      <c r="C343" s="51"/>
      <c r="D343" s="51"/>
      <c r="E343" s="51"/>
      <c r="F343" s="51"/>
      <c r="G343" s="51"/>
      <c r="H343" s="51"/>
      <c r="I343" s="51"/>
      <c r="J343" s="51"/>
    </row>
    <row r="344" spans="1:10" s="50" customFormat="1" x14ac:dyDescent="0.3">
      <c r="A344" s="51"/>
      <c r="B344" s="51"/>
      <c r="C344" s="51"/>
      <c r="D344" s="51"/>
      <c r="E344" s="51"/>
      <c r="F344" s="51"/>
      <c r="G344" s="51"/>
      <c r="H344" s="51"/>
      <c r="I344" s="51"/>
      <c r="J344" s="51"/>
    </row>
    <row r="345" spans="1:10" s="50" customFormat="1" x14ac:dyDescent="0.3">
      <c r="A345" s="51"/>
      <c r="B345" s="51"/>
      <c r="C345" s="51"/>
      <c r="D345" s="51"/>
      <c r="E345" s="51"/>
      <c r="F345" s="51"/>
      <c r="G345" s="51"/>
      <c r="H345" s="51"/>
      <c r="I345" s="51"/>
      <c r="J345" s="51"/>
    </row>
    <row r="346" spans="1:10" s="50" customFormat="1" x14ac:dyDescent="0.3">
      <c r="A346" s="51"/>
      <c r="B346" s="51"/>
      <c r="C346" s="51"/>
      <c r="D346" s="51"/>
      <c r="E346" s="51"/>
      <c r="F346" s="51"/>
      <c r="G346" s="51"/>
      <c r="H346" s="51"/>
      <c r="I346" s="51"/>
      <c r="J346" s="51"/>
    </row>
    <row r="347" spans="1:10" s="50" customFormat="1" x14ac:dyDescent="0.3">
      <c r="A347" s="51"/>
      <c r="B347" s="51"/>
      <c r="C347" s="51"/>
      <c r="D347" s="51"/>
      <c r="E347" s="51"/>
      <c r="F347" s="51"/>
      <c r="G347" s="51"/>
      <c r="H347" s="51"/>
      <c r="I347" s="51"/>
      <c r="J347" s="51"/>
    </row>
    <row r="348" spans="1:10" s="50" customFormat="1" x14ac:dyDescent="0.3">
      <c r="A348" s="51"/>
      <c r="B348" s="51"/>
      <c r="C348" s="51"/>
      <c r="D348" s="51"/>
      <c r="E348" s="51"/>
      <c r="F348" s="51"/>
      <c r="G348" s="51"/>
      <c r="H348" s="51"/>
      <c r="I348" s="51"/>
      <c r="J348" s="51"/>
    </row>
    <row r="349" spans="1:10" s="50" customFormat="1" x14ac:dyDescent="0.3">
      <c r="A349" s="51"/>
      <c r="B349" s="51"/>
      <c r="C349" s="51"/>
      <c r="D349" s="51"/>
      <c r="E349" s="51"/>
      <c r="F349" s="51"/>
      <c r="G349" s="51"/>
      <c r="H349" s="51"/>
      <c r="I349" s="51"/>
      <c r="J349" s="51"/>
    </row>
    <row r="350" spans="1:10" s="50" customFormat="1" x14ac:dyDescent="0.3">
      <c r="A350" s="51"/>
      <c r="B350" s="51"/>
      <c r="C350" s="51"/>
      <c r="D350" s="51"/>
      <c r="E350" s="51"/>
      <c r="F350" s="51"/>
      <c r="G350" s="51"/>
      <c r="H350" s="51"/>
      <c r="I350" s="51"/>
      <c r="J350" s="51"/>
    </row>
    <row r="351" spans="1:10" s="50" customFormat="1" x14ac:dyDescent="0.3">
      <c r="A351" s="51"/>
      <c r="B351" s="51"/>
      <c r="C351" s="51"/>
      <c r="D351" s="51"/>
      <c r="E351" s="51"/>
      <c r="F351" s="51"/>
      <c r="G351" s="51"/>
      <c r="H351" s="51"/>
      <c r="I351" s="51"/>
      <c r="J351" s="51"/>
    </row>
    <row r="352" spans="1:10" s="50" customFormat="1" x14ac:dyDescent="0.3">
      <c r="A352" s="51"/>
      <c r="B352" s="51"/>
      <c r="C352" s="51"/>
      <c r="D352" s="51"/>
      <c r="E352" s="51"/>
      <c r="F352" s="51"/>
      <c r="G352" s="51"/>
      <c r="H352" s="51"/>
      <c r="I352" s="51"/>
      <c r="J352" s="51"/>
    </row>
    <row r="353" spans="1:10" s="50" customFormat="1" x14ac:dyDescent="0.3">
      <c r="A353" s="51"/>
      <c r="B353" s="51"/>
      <c r="C353" s="51"/>
      <c r="D353" s="51"/>
      <c r="E353" s="51"/>
      <c r="F353" s="51"/>
      <c r="G353" s="51"/>
      <c r="H353" s="51"/>
      <c r="I353" s="51"/>
      <c r="J353" s="51"/>
    </row>
    <row r="354" spans="1:10" s="50" customFormat="1" x14ac:dyDescent="0.3">
      <c r="A354" s="51"/>
      <c r="B354" s="51"/>
      <c r="C354" s="51"/>
      <c r="D354" s="51"/>
      <c r="E354" s="51"/>
      <c r="F354" s="51"/>
      <c r="G354" s="51"/>
      <c r="H354" s="51"/>
      <c r="I354" s="51"/>
      <c r="J354" s="51"/>
    </row>
    <row r="355" spans="1:10" s="50" customFormat="1" x14ac:dyDescent="0.3">
      <c r="A355" s="51"/>
      <c r="B355" s="51"/>
      <c r="C355" s="51"/>
      <c r="D355" s="51"/>
      <c r="E355" s="51"/>
      <c r="F355" s="51"/>
      <c r="G355" s="51"/>
      <c r="H355" s="51"/>
      <c r="I355" s="51"/>
      <c r="J355" s="51"/>
    </row>
    <row r="356" spans="1:10" s="50" customFormat="1" x14ac:dyDescent="0.3">
      <c r="A356" s="51"/>
      <c r="B356" s="51"/>
      <c r="C356" s="51"/>
      <c r="D356" s="51"/>
      <c r="E356" s="51"/>
      <c r="F356" s="51"/>
      <c r="G356" s="51"/>
      <c r="H356" s="51"/>
      <c r="I356" s="51"/>
      <c r="J356" s="51"/>
    </row>
    <row r="357" spans="1:10" s="50" customFormat="1" x14ac:dyDescent="0.3">
      <c r="A357" s="51"/>
      <c r="B357" s="51"/>
      <c r="C357" s="51"/>
      <c r="D357" s="51"/>
      <c r="E357" s="51"/>
      <c r="F357" s="51"/>
      <c r="G357" s="51"/>
      <c r="H357" s="51"/>
      <c r="I357" s="51"/>
      <c r="J357" s="51"/>
    </row>
    <row r="358" spans="1:10" s="50" customFormat="1" x14ac:dyDescent="0.3">
      <c r="A358" s="51"/>
      <c r="B358" s="51"/>
      <c r="C358" s="51"/>
      <c r="D358" s="51"/>
      <c r="E358" s="51"/>
      <c r="F358" s="51"/>
      <c r="G358" s="51"/>
      <c r="H358" s="51"/>
      <c r="I358" s="51"/>
      <c r="J358" s="51"/>
    </row>
    <row r="359" spans="1:10" s="50" customFormat="1" x14ac:dyDescent="0.3">
      <c r="A359" s="51"/>
      <c r="B359" s="51"/>
      <c r="C359" s="51"/>
      <c r="D359" s="51"/>
      <c r="E359" s="51"/>
      <c r="F359" s="51"/>
      <c r="G359" s="51"/>
      <c r="H359" s="51"/>
      <c r="I359" s="51"/>
      <c r="J359" s="51"/>
    </row>
    <row r="360" spans="1:10" s="50" customFormat="1" x14ac:dyDescent="0.3">
      <c r="A360" s="51"/>
      <c r="B360" s="51"/>
      <c r="C360" s="51"/>
      <c r="D360" s="51"/>
      <c r="E360" s="51"/>
      <c r="F360" s="51"/>
      <c r="G360" s="51"/>
      <c r="H360" s="51"/>
      <c r="I360" s="51"/>
      <c r="J360" s="51"/>
    </row>
    <row r="361" spans="1:10" s="50" customFormat="1" x14ac:dyDescent="0.3">
      <c r="A361" s="51"/>
      <c r="B361" s="51"/>
      <c r="C361" s="51"/>
      <c r="D361" s="51"/>
      <c r="E361" s="51"/>
      <c r="F361" s="51"/>
      <c r="G361" s="51"/>
      <c r="H361" s="51"/>
      <c r="I361" s="51"/>
      <c r="J361" s="51"/>
    </row>
    <row r="362" spans="1:10" s="50" customFormat="1" x14ac:dyDescent="0.3">
      <c r="A362" s="51"/>
      <c r="B362" s="51"/>
      <c r="C362" s="51"/>
      <c r="D362" s="51"/>
      <c r="E362" s="51"/>
      <c r="F362" s="51"/>
      <c r="G362" s="51"/>
      <c r="H362" s="51"/>
      <c r="I362" s="51"/>
      <c r="J362" s="51"/>
    </row>
    <row r="363" spans="1:10" s="50" customFormat="1" x14ac:dyDescent="0.3">
      <c r="A363" s="51"/>
      <c r="B363" s="51"/>
      <c r="C363" s="51"/>
      <c r="D363" s="51"/>
      <c r="E363" s="51"/>
      <c r="F363" s="51"/>
      <c r="G363" s="51"/>
      <c r="H363" s="51"/>
      <c r="I363" s="51"/>
      <c r="J363" s="51"/>
    </row>
    <row r="364" spans="1:10" s="50" customFormat="1" x14ac:dyDescent="0.3">
      <c r="A364" s="51"/>
      <c r="B364" s="51"/>
      <c r="C364" s="51"/>
      <c r="D364" s="51"/>
      <c r="E364" s="51"/>
      <c r="F364" s="51"/>
      <c r="G364" s="51"/>
      <c r="H364" s="51"/>
      <c r="I364" s="51"/>
      <c r="J364" s="51"/>
    </row>
    <row r="365" spans="1:10" s="50" customFormat="1" x14ac:dyDescent="0.3">
      <c r="A365" s="51"/>
      <c r="B365" s="51"/>
      <c r="C365" s="51"/>
      <c r="D365" s="51"/>
      <c r="E365" s="51"/>
      <c r="F365" s="51"/>
      <c r="G365" s="51"/>
      <c r="H365" s="51"/>
      <c r="I365" s="51"/>
      <c r="J365" s="51"/>
    </row>
    <row r="366" spans="1:10" s="50" customFormat="1" x14ac:dyDescent="0.3">
      <c r="A366" s="51"/>
      <c r="B366" s="51"/>
      <c r="C366" s="51"/>
      <c r="D366" s="51"/>
      <c r="E366" s="51"/>
      <c r="F366" s="51"/>
      <c r="G366" s="51"/>
      <c r="H366" s="51"/>
      <c r="I366" s="51"/>
      <c r="J366" s="51"/>
    </row>
    <row r="367" spans="1:10" s="50" customFormat="1" x14ac:dyDescent="0.3">
      <c r="A367" s="51"/>
      <c r="B367" s="51"/>
      <c r="C367" s="51"/>
      <c r="D367" s="51"/>
      <c r="E367" s="51"/>
      <c r="F367" s="51"/>
      <c r="G367" s="51"/>
      <c r="H367" s="51"/>
      <c r="I367" s="51"/>
      <c r="J367" s="51"/>
    </row>
    <row r="368" spans="1:10" s="50" customFormat="1" x14ac:dyDescent="0.3">
      <c r="A368" s="51"/>
      <c r="B368" s="51"/>
      <c r="C368" s="51"/>
      <c r="D368" s="51"/>
      <c r="E368" s="51"/>
      <c r="F368" s="51"/>
      <c r="G368" s="51"/>
      <c r="H368" s="51"/>
      <c r="I368" s="51"/>
      <c r="J368" s="51"/>
    </row>
    <row r="369" spans="1:10" s="50" customFormat="1" x14ac:dyDescent="0.3">
      <c r="A369" s="51"/>
      <c r="B369" s="51"/>
      <c r="C369" s="51"/>
      <c r="D369" s="51"/>
      <c r="E369" s="51"/>
      <c r="F369" s="51"/>
      <c r="G369" s="51"/>
      <c r="H369" s="51"/>
      <c r="I369" s="51"/>
      <c r="J369" s="51"/>
    </row>
    <row r="370" spans="1:10" s="50" customFormat="1" x14ac:dyDescent="0.3">
      <c r="A370" s="51"/>
      <c r="B370" s="51"/>
      <c r="C370" s="51"/>
      <c r="D370" s="51"/>
      <c r="E370" s="51"/>
      <c r="F370" s="51"/>
      <c r="G370" s="51"/>
      <c r="H370" s="51"/>
      <c r="I370" s="51"/>
      <c r="J370" s="51"/>
    </row>
    <row r="371" spans="1:10" s="50" customFormat="1" x14ac:dyDescent="0.3">
      <c r="A371" s="51"/>
      <c r="B371" s="51"/>
      <c r="C371" s="51"/>
      <c r="D371" s="51"/>
      <c r="E371" s="51"/>
      <c r="F371" s="51"/>
      <c r="G371" s="51"/>
      <c r="H371" s="51"/>
      <c r="I371" s="51"/>
      <c r="J371" s="51"/>
    </row>
    <row r="372" spans="1:10" s="50" customFormat="1" x14ac:dyDescent="0.3">
      <c r="A372" s="51"/>
      <c r="B372" s="51"/>
      <c r="C372" s="51"/>
      <c r="D372" s="51"/>
      <c r="E372" s="51"/>
      <c r="F372" s="51"/>
      <c r="G372" s="51"/>
      <c r="H372" s="51"/>
      <c r="I372" s="51"/>
      <c r="J372" s="51"/>
    </row>
    <row r="373" spans="1:10" s="50" customFormat="1" x14ac:dyDescent="0.3">
      <c r="A373" s="51"/>
      <c r="B373" s="51"/>
      <c r="C373" s="51"/>
      <c r="D373" s="51"/>
      <c r="E373" s="51"/>
      <c r="F373" s="51"/>
      <c r="G373" s="51"/>
      <c r="H373" s="51"/>
      <c r="I373" s="51"/>
      <c r="J373" s="51"/>
    </row>
    <row r="374" spans="1:10" s="50" customFormat="1" x14ac:dyDescent="0.3">
      <c r="A374" s="51"/>
      <c r="B374" s="51"/>
      <c r="C374" s="51"/>
      <c r="D374" s="51"/>
      <c r="E374" s="51"/>
      <c r="F374" s="51"/>
      <c r="G374" s="51"/>
      <c r="H374" s="51"/>
      <c r="I374" s="51"/>
      <c r="J374" s="51"/>
    </row>
    <row r="375" spans="1:10" s="50" customFormat="1" x14ac:dyDescent="0.3">
      <c r="A375" s="51"/>
      <c r="B375" s="51"/>
      <c r="C375" s="51"/>
      <c r="D375" s="51"/>
      <c r="E375" s="51"/>
      <c r="F375" s="51"/>
      <c r="G375" s="51"/>
      <c r="H375" s="51"/>
      <c r="I375" s="51"/>
      <c r="J375" s="51"/>
    </row>
    <row r="376" spans="1:10" s="50" customFormat="1" x14ac:dyDescent="0.3">
      <c r="A376" s="51"/>
      <c r="B376" s="51"/>
      <c r="C376" s="51"/>
      <c r="D376" s="51"/>
      <c r="E376" s="51"/>
      <c r="F376" s="51"/>
      <c r="G376" s="51"/>
      <c r="H376" s="51"/>
      <c r="I376" s="51"/>
      <c r="J376" s="51"/>
    </row>
    <row r="377" spans="1:10" s="50" customFormat="1" x14ac:dyDescent="0.3">
      <c r="A377" s="51"/>
      <c r="B377" s="51"/>
      <c r="C377" s="51"/>
      <c r="D377" s="51"/>
      <c r="E377" s="51"/>
      <c r="F377" s="51"/>
      <c r="G377" s="51"/>
      <c r="H377" s="51"/>
      <c r="I377" s="51"/>
      <c r="J377" s="51"/>
    </row>
    <row r="378" spans="1:10" s="50" customFormat="1" x14ac:dyDescent="0.3">
      <c r="A378" s="51"/>
      <c r="B378" s="51"/>
      <c r="C378" s="51"/>
      <c r="D378" s="51"/>
      <c r="E378" s="51"/>
      <c r="F378" s="51"/>
      <c r="G378" s="51"/>
      <c r="H378" s="51"/>
      <c r="I378" s="51"/>
      <c r="J378" s="51"/>
    </row>
    <row r="379" spans="1:10" s="50" customFormat="1" x14ac:dyDescent="0.3">
      <c r="A379" s="51"/>
      <c r="B379" s="51"/>
      <c r="C379" s="51"/>
      <c r="D379" s="51"/>
      <c r="E379" s="51"/>
      <c r="F379" s="51"/>
      <c r="G379" s="51"/>
      <c r="H379" s="51"/>
      <c r="I379" s="51"/>
      <c r="J379" s="51"/>
    </row>
    <row r="380" spans="1:10" s="50" customFormat="1" x14ac:dyDescent="0.3">
      <c r="A380" s="51"/>
      <c r="B380" s="51"/>
      <c r="C380" s="51"/>
      <c r="D380" s="51"/>
      <c r="E380" s="51"/>
      <c r="F380" s="51"/>
      <c r="G380" s="51"/>
      <c r="H380" s="51"/>
      <c r="I380" s="51"/>
      <c r="J380" s="51"/>
    </row>
    <row r="381" spans="1:10" s="50" customFormat="1" x14ac:dyDescent="0.3">
      <c r="A381" s="51"/>
      <c r="B381" s="51"/>
      <c r="C381" s="51"/>
      <c r="D381" s="51"/>
      <c r="E381" s="51"/>
      <c r="F381" s="51"/>
      <c r="G381" s="51"/>
      <c r="H381" s="51"/>
      <c r="I381" s="51"/>
      <c r="J381" s="51"/>
    </row>
    <row r="382" spans="1:10" s="50" customFormat="1" x14ac:dyDescent="0.3">
      <c r="A382" s="51"/>
      <c r="B382" s="51"/>
      <c r="C382" s="51"/>
      <c r="D382" s="51"/>
      <c r="E382" s="51"/>
      <c r="F382" s="51"/>
      <c r="G382" s="51"/>
      <c r="H382" s="51"/>
      <c r="I382" s="51"/>
      <c r="J382" s="51"/>
    </row>
    <row r="383" spans="1:10" s="50" customFormat="1" x14ac:dyDescent="0.3">
      <c r="A383" s="51"/>
      <c r="B383" s="51"/>
      <c r="C383" s="51"/>
      <c r="D383" s="51"/>
      <c r="E383" s="51"/>
      <c r="F383" s="51"/>
      <c r="G383" s="51"/>
      <c r="H383" s="51"/>
      <c r="I383" s="51"/>
      <c r="J383" s="51"/>
    </row>
    <row r="384" spans="1:10" s="50" customFormat="1" x14ac:dyDescent="0.3">
      <c r="A384" s="51"/>
      <c r="B384" s="51"/>
      <c r="C384" s="51"/>
      <c r="D384" s="51"/>
      <c r="E384" s="51"/>
      <c r="F384" s="51"/>
      <c r="G384" s="51"/>
      <c r="H384" s="51"/>
      <c r="I384" s="51"/>
      <c r="J384" s="51"/>
    </row>
    <row r="385" spans="1:10" s="50" customFormat="1" x14ac:dyDescent="0.3">
      <c r="A385" s="51"/>
      <c r="B385" s="51"/>
      <c r="C385" s="51"/>
      <c r="D385" s="51"/>
      <c r="E385" s="51"/>
      <c r="F385" s="51"/>
      <c r="G385" s="51"/>
      <c r="H385" s="51"/>
      <c r="I385" s="51"/>
      <c r="J385" s="51"/>
    </row>
    <row r="386" spans="1:10" s="50" customFormat="1" x14ac:dyDescent="0.3">
      <c r="A386" s="51"/>
      <c r="B386" s="51"/>
      <c r="C386" s="51"/>
      <c r="D386" s="51"/>
      <c r="E386" s="51"/>
      <c r="F386" s="51"/>
      <c r="G386" s="51"/>
      <c r="H386" s="51"/>
      <c r="I386" s="51"/>
      <c r="J386" s="51"/>
    </row>
    <row r="387" spans="1:10" s="50" customFormat="1" x14ac:dyDescent="0.3">
      <c r="A387" s="51"/>
      <c r="B387" s="51"/>
      <c r="C387" s="51"/>
      <c r="D387" s="51"/>
      <c r="E387" s="51"/>
      <c r="F387" s="51"/>
      <c r="G387" s="51"/>
      <c r="H387" s="51"/>
      <c r="I387" s="51"/>
      <c r="J387" s="51"/>
    </row>
    <row r="388" spans="1:10" s="50" customFormat="1" x14ac:dyDescent="0.3">
      <c r="A388" s="51"/>
      <c r="B388" s="51"/>
      <c r="C388" s="51"/>
      <c r="D388" s="51"/>
      <c r="E388" s="51"/>
      <c r="F388" s="51"/>
      <c r="G388" s="51"/>
      <c r="H388" s="51"/>
      <c r="I388" s="51"/>
      <c r="J388" s="51"/>
    </row>
    <row r="389" spans="1:10" s="50" customFormat="1" x14ac:dyDescent="0.3">
      <c r="A389" s="51"/>
      <c r="B389" s="51"/>
      <c r="C389" s="51"/>
      <c r="D389" s="51"/>
      <c r="E389" s="51"/>
      <c r="F389" s="51"/>
      <c r="G389" s="51"/>
      <c r="H389" s="51"/>
      <c r="I389" s="51"/>
      <c r="J389" s="51"/>
    </row>
    <row r="390" spans="1:10" s="50" customFormat="1" x14ac:dyDescent="0.3">
      <c r="A390" s="51"/>
      <c r="B390" s="51"/>
      <c r="C390" s="51"/>
      <c r="D390" s="51"/>
      <c r="E390" s="51"/>
      <c r="F390" s="51"/>
      <c r="G390" s="51"/>
      <c r="H390" s="51"/>
      <c r="I390" s="51"/>
      <c r="J390" s="51"/>
    </row>
    <row r="391" spans="1:10" s="50" customFormat="1" x14ac:dyDescent="0.3">
      <c r="A391" s="51"/>
      <c r="B391" s="51"/>
      <c r="C391" s="51"/>
      <c r="D391" s="51"/>
      <c r="E391" s="51"/>
      <c r="F391" s="51"/>
      <c r="G391" s="51"/>
      <c r="H391" s="51"/>
      <c r="I391" s="51"/>
      <c r="J391" s="51"/>
    </row>
    <row r="392" spans="1:10" s="50" customFormat="1" x14ac:dyDescent="0.3">
      <c r="A392" s="51"/>
      <c r="B392" s="51"/>
      <c r="C392" s="51"/>
      <c r="D392" s="51"/>
      <c r="E392" s="51"/>
      <c r="F392" s="51"/>
      <c r="G392" s="51"/>
      <c r="H392" s="51"/>
      <c r="I392" s="51"/>
      <c r="J392" s="51"/>
    </row>
    <row r="393" spans="1:10" s="50" customFormat="1" x14ac:dyDescent="0.3">
      <c r="A393" s="51"/>
      <c r="B393" s="51"/>
      <c r="C393" s="51"/>
      <c r="D393" s="51"/>
      <c r="E393" s="51"/>
      <c r="F393" s="51"/>
      <c r="G393" s="51"/>
      <c r="H393" s="51"/>
      <c r="I393" s="51"/>
      <c r="J393" s="51"/>
    </row>
    <row r="394" spans="1:10" s="50" customFormat="1" x14ac:dyDescent="0.3">
      <c r="A394" s="51"/>
      <c r="B394" s="51"/>
      <c r="C394" s="51"/>
      <c r="D394" s="51"/>
      <c r="E394" s="51"/>
      <c r="F394" s="51"/>
      <c r="G394" s="51"/>
      <c r="H394" s="51"/>
      <c r="I394" s="51"/>
      <c r="J394" s="51"/>
    </row>
    <row r="395" spans="1:10" s="50" customFormat="1" x14ac:dyDescent="0.3">
      <c r="A395" s="51"/>
      <c r="B395" s="51"/>
      <c r="C395" s="51"/>
      <c r="D395" s="51"/>
      <c r="E395" s="51"/>
      <c r="F395" s="51"/>
      <c r="G395" s="51"/>
      <c r="H395" s="51"/>
      <c r="I395" s="51"/>
      <c r="J395" s="51"/>
    </row>
    <row r="396" spans="1:10" s="50" customFormat="1" x14ac:dyDescent="0.3">
      <c r="A396" s="51"/>
      <c r="B396" s="51"/>
      <c r="C396" s="51"/>
      <c r="D396" s="51"/>
      <c r="E396" s="51"/>
      <c r="F396" s="51"/>
      <c r="G396" s="51"/>
      <c r="H396" s="51"/>
      <c r="I396" s="51"/>
      <c r="J396" s="51"/>
    </row>
    <row r="397" spans="1:10" s="50" customFormat="1" x14ac:dyDescent="0.3">
      <c r="A397" s="51"/>
      <c r="B397" s="51"/>
      <c r="C397" s="51"/>
      <c r="D397" s="51"/>
      <c r="E397" s="51"/>
      <c r="F397" s="51"/>
      <c r="G397" s="51"/>
      <c r="H397" s="51"/>
      <c r="I397" s="51"/>
      <c r="J397" s="51"/>
    </row>
    <row r="398" spans="1:10" s="50" customFormat="1" x14ac:dyDescent="0.3">
      <c r="A398" s="51"/>
      <c r="B398" s="51"/>
      <c r="C398" s="51"/>
      <c r="D398" s="51"/>
      <c r="E398" s="51"/>
      <c r="F398" s="51"/>
      <c r="G398" s="51"/>
      <c r="H398" s="51"/>
      <c r="I398" s="51"/>
      <c r="J398" s="51"/>
    </row>
    <row r="399" spans="1:10" s="50" customFormat="1" x14ac:dyDescent="0.3">
      <c r="A399" s="51"/>
      <c r="B399" s="51"/>
      <c r="C399" s="51"/>
      <c r="D399" s="51"/>
      <c r="E399" s="51"/>
      <c r="F399" s="51"/>
      <c r="G399" s="51"/>
      <c r="H399" s="51"/>
      <c r="I399" s="51"/>
      <c r="J399" s="51"/>
    </row>
    <row r="400" spans="1:10" s="50" customFormat="1" x14ac:dyDescent="0.3">
      <c r="A400" s="51"/>
      <c r="B400" s="51"/>
      <c r="C400" s="51"/>
      <c r="D400" s="51"/>
      <c r="E400" s="51"/>
      <c r="F400" s="51"/>
      <c r="G400" s="51"/>
      <c r="H400" s="51"/>
      <c r="I400" s="51"/>
      <c r="J400" s="51"/>
    </row>
    <row r="401" spans="1:10" s="50" customFormat="1" x14ac:dyDescent="0.3">
      <c r="A401" s="51"/>
      <c r="B401" s="51"/>
      <c r="C401" s="51"/>
      <c r="D401" s="51"/>
      <c r="E401" s="51"/>
      <c r="F401" s="51"/>
      <c r="G401" s="51"/>
      <c r="H401" s="51"/>
      <c r="I401" s="51"/>
      <c r="J401" s="51"/>
    </row>
    <row r="402" spans="1:10" s="50" customFormat="1" x14ac:dyDescent="0.3">
      <c r="A402" s="51"/>
      <c r="B402" s="51"/>
      <c r="C402" s="51"/>
      <c r="D402" s="51"/>
      <c r="E402" s="51"/>
      <c r="F402" s="51"/>
      <c r="G402" s="51"/>
      <c r="H402" s="51"/>
      <c r="I402" s="51"/>
      <c r="J402" s="51"/>
    </row>
    <row r="403" spans="1:10" s="50" customFormat="1" x14ac:dyDescent="0.3">
      <c r="A403" s="51"/>
      <c r="B403" s="51"/>
      <c r="C403" s="51"/>
      <c r="D403" s="51"/>
      <c r="E403" s="51"/>
      <c r="F403" s="51"/>
      <c r="G403" s="51"/>
      <c r="H403" s="51"/>
      <c r="I403" s="51"/>
      <c r="J403" s="51"/>
    </row>
    <row r="404" spans="1:10" s="50" customFormat="1" x14ac:dyDescent="0.3">
      <c r="A404" s="51"/>
      <c r="B404" s="51"/>
      <c r="C404" s="51"/>
      <c r="D404" s="51"/>
      <c r="E404" s="51"/>
      <c r="F404" s="51"/>
      <c r="G404" s="51"/>
      <c r="H404" s="51"/>
      <c r="I404" s="51"/>
      <c r="J404" s="51"/>
    </row>
    <row r="405" spans="1:10" s="50" customFormat="1" x14ac:dyDescent="0.3">
      <c r="A405" s="51"/>
      <c r="B405" s="51"/>
      <c r="C405" s="51"/>
      <c r="D405" s="51"/>
      <c r="E405" s="51"/>
      <c r="F405" s="51"/>
      <c r="G405" s="51"/>
      <c r="H405" s="51"/>
      <c r="I405" s="51"/>
      <c r="J405" s="51"/>
    </row>
    <row r="406" spans="1:10" s="50" customFormat="1" x14ac:dyDescent="0.3">
      <c r="A406" s="51"/>
      <c r="B406" s="51"/>
      <c r="C406" s="51"/>
      <c r="D406" s="51"/>
      <c r="E406" s="51"/>
      <c r="F406" s="51"/>
      <c r="G406" s="51"/>
      <c r="H406" s="51"/>
      <c r="I406" s="51"/>
      <c r="J406" s="51"/>
    </row>
    <row r="407" spans="1:10" s="50" customFormat="1" x14ac:dyDescent="0.3">
      <c r="A407" s="51"/>
      <c r="B407" s="51"/>
      <c r="C407" s="51"/>
      <c r="D407" s="51"/>
      <c r="E407" s="51"/>
      <c r="F407" s="51"/>
      <c r="G407" s="51"/>
      <c r="H407" s="51"/>
      <c r="I407" s="51"/>
      <c r="J407" s="51"/>
    </row>
    <row r="408" spans="1:10" s="50" customFormat="1" x14ac:dyDescent="0.3">
      <c r="A408" s="51"/>
      <c r="B408" s="51"/>
      <c r="C408" s="51"/>
      <c r="D408" s="51"/>
      <c r="E408" s="51"/>
      <c r="F408" s="51"/>
      <c r="G408" s="51"/>
      <c r="H408" s="51"/>
      <c r="I408" s="51"/>
      <c r="J408" s="51"/>
    </row>
    <row r="409" spans="1:10" s="50" customFormat="1" x14ac:dyDescent="0.3">
      <c r="A409" s="51"/>
      <c r="B409" s="51"/>
      <c r="C409" s="51"/>
      <c r="D409" s="51"/>
      <c r="E409" s="51"/>
      <c r="F409" s="51"/>
      <c r="G409" s="51"/>
      <c r="H409" s="51"/>
      <c r="I409" s="51"/>
      <c r="J409" s="51"/>
    </row>
    <row r="410" spans="1:10" s="50" customFormat="1" x14ac:dyDescent="0.3">
      <c r="A410" s="51"/>
      <c r="B410" s="51"/>
      <c r="C410" s="51"/>
      <c r="D410" s="51"/>
      <c r="E410" s="51"/>
      <c r="F410" s="51"/>
      <c r="G410" s="51"/>
      <c r="H410" s="51"/>
      <c r="I410" s="51"/>
      <c r="J410" s="51"/>
    </row>
    <row r="411" spans="1:10" s="50" customFormat="1" x14ac:dyDescent="0.3">
      <c r="A411" s="51"/>
      <c r="B411" s="51"/>
      <c r="C411" s="51"/>
      <c r="D411" s="51"/>
      <c r="E411" s="51"/>
      <c r="F411" s="51"/>
      <c r="G411" s="51"/>
      <c r="H411" s="51"/>
      <c r="I411" s="51"/>
      <c r="J411" s="51"/>
    </row>
    <row r="412" spans="1:10" s="50" customFormat="1" x14ac:dyDescent="0.3">
      <c r="A412" s="51"/>
      <c r="B412" s="51"/>
      <c r="C412" s="51"/>
      <c r="D412" s="51"/>
      <c r="E412" s="51"/>
      <c r="F412" s="51"/>
      <c r="G412" s="51"/>
      <c r="H412" s="51"/>
      <c r="I412" s="51"/>
      <c r="J412" s="51"/>
    </row>
    <row r="413" spans="1:10" s="50" customFormat="1" x14ac:dyDescent="0.3">
      <c r="A413" s="51"/>
      <c r="B413" s="51"/>
      <c r="C413" s="51"/>
      <c r="D413" s="51"/>
      <c r="E413" s="51"/>
      <c r="F413" s="51"/>
      <c r="G413" s="51"/>
      <c r="H413" s="51"/>
      <c r="I413" s="51"/>
      <c r="J413" s="51"/>
    </row>
    <row r="414" spans="1:10" s="50" customFormat="1" x14ac:dyDescent="0.3">
      <c r="A414" s="51"/>
      <c r="B414" s="51"/>
      <c r="C414" s="51"/>
      <c r="D414" s="51"/>
      <c r="E414" s="51"/>
      <c r="F414" s="51"/>
      <c r="G414" s="51"/>
      <c r="H414" s="51"/>
      <c r="I414" s="51"/>
      <c r="J414" s="51"/>
    </row>
    <row r="415" spans="1:10" s="50" customFormat="1" x14ac:dyDescent="0.3">
      <c r="A415" s="51"/>
      <c r="B415" s="51"/>
      <c r="C415" s="51"/>
      <c r="D415" s="51"/>
      <c r="E415" s="51"/>
      <c r="F415" s="51"/>
      <c r="G415" s="51"/>
      <c r="H415" s="51"/>
      <c r="I415" s="51"/>
      <c r="J415" s="51"/>
    </row>
    <row r="416" spans="1:10" s="50" customFormat="1" x14ac:dyDescent="0.3">
      <c r="A416" s="51"/>
      <c r="B416" s="51"/>
      <c r="C416" s="51"/>
      <c r="D416" s="51"/>
      <c r="E416" s="51"/>
      <c r="F416" s="51"/>
      <c r="G416" s="51"/>
      <c r="H416" s="51"/>
      <c r="I416" s="51"/>
      <c r="J416" s="51"/>
    </row>
    <row r="417" spans="1:10" s="50" customFormat="1" x14ac:dyDescent="0.3">
      <c r="A417" s="51"/>
      <c r="B417" s="51"/>
      <c r="C417" s="51"/>
      <c r="D417" s="51"/>
      <c r="E417" s="51"/>
      <c r="F417" s="51"/>
      <c r="G417" s="51"/>
      <c r="H417" s="51"/>
      <c r="I417" s="51"/>
      <c r="J417" s="51"/>
    </row>
    <row r="418" spans="1:10" s="50" customFormat="1" x14ac:dyDescent="0.3">
      <c r="A418" s="51"/>
      <c r="B418" s="51"/>
      <c r="C418" s="51"/>
      <c r="D418" s="51"/>
      <c r="E418" s="51"/>
      <c r="F418" s="51"/>
      <c r="G418" s="51"/>
      <c r="H418" s="51"/>
      <c r="I418" s="51"/>
      <c r="J418" s="51"/>
    </row>
    <row r="419" spans="1:10" s="50" customFormat="1" x14ac:dyDescent="0.3">
      <c r="A419" s="51"/>
      <c r="B419" s="51"/>
      <c r="C419" s="51"/>
      <c r="D419" s="51"/>
      <c r="E419" s="51"/>
      <c r="F419" s="51"/>
      <c r="G419" s="51"/>
      <c r="H419" s="51"/>
      <c r="I419" s="51"/>
      <c r="J419" s="51"/>
    </row>
    <row r="420" spans="1:10" s="50" customFormat="1" x14ac:dyDescent="0.3">
      <c r="A420" s="51"/>
      <c r="B420" s="51"/>
      <c r="C420" s="51"/>
      <c r="D420" s="51"/>
      <c r="E420" s="51"/>
      <c r="F420" s="51"/>
      <c r="G420" s="51"/>
      <c r="H420" s="51"/>
      <c r="I420" s="51"/>
      <c r="J420" s="51"/>
    </row>
    <row r="421" spans="1:10" s="50" customFormat="1" x14ac:dyDescent="0.3">
      <c r="A421" s="51"/>
      <c r="B421" s="51"/>
      <c r="C421" s="51"/>
      <c r="D421" s="51"/>
      <c r="E421" s="51"/>
      <c r="F421" s="51"/>
      <c r="G421" s="51"/>
      <c r="H421" s="51"/>
      <c r="I421" s="51"/>
      <c r="J421" s="51"/>
    </row>
    <row r="422" spans="1:10" s="50" customFormat="1" x14ac:dyDescent="0.3">
      <c r="A422" s="51"/>
      <c r="B422" s="51"/>
      <c r="C422" s="51"/>
      <c r="D422" s="51"/>
      <c r="E422" s="51"/>
      <c r="F422" s="51"/>
      <c r="G422" s="51"/>
      <c r="H422" s="51"/>
      <c r="I422" s="51"/>
      <c r="J422" s="51"/>
    </row>
    <row r="423" spans="1:10" s="50" customFormat="1" x14ac:dyDescent="0.3">
      <c r="A423" s="51"/>
      <c r="B423" s="51"/>
      <c r="C423" s="51"/>
      <c r="D423" s="51"/>
      <c r="E423" s="51"/>
      <c r="F423" s="51"/>
      <c r="G423" s="51"/>
      <c r="H423" s="51"/>
      <c r="I423" s="51"/>
      <c r="J423" s="51"/>
    </row>
    <row r="424" spans="1:10" s="50" customFormat="1" x14ac:dyDescent="0.3">
      <c r="A424" s="51"/>
      <c r="B424" s="51"/>
      <c r="C424" s="51"/>
      <c r="D424" s="51"/>
      <c r="E424" s="51"/>
      <c r="F424" s="51"/>
      <c r="G424" s="51"/>
      <c r="H424" s="51"/>
      <c r="I424" s="51"/>
      <c r="J424" s="51"/>
    </row>
    <row r="425" spans="1:10" s="50" customFormat="1" x14ac:dyDescent="0.3">
      <c r="A425" s="51"/>
      <c r="B425" s="51"/>
      <c r="C425" s="51"/>
      <c r="D425" s="51"/>
      <c r="E425" s="51"/>
      <c r="F425" s="51"/>
      <c r="G425" s="51"/>
      <c r="H425" s="51"/>
      <c r="I425" s="51"/>
      <c r="J425" s="51"/>
    </row>
    <row r="426" spans="1:10" s="50" customFormat="1" x14ac:dyDescent="0.3">
      <c r="A426" s="51"/>
      <c r="B426" s="51"/>
      <c r="C426" s="51"/>
      <c r="D426" s="51"/>
      <c r="E426" s="51"/>
      <c r="F426" s="51"/>
      <c r="G426" s="51"/>
      <c r="H426" s="51"/>
      <c r="I426" s="51"/>
      <c r="J426" s="51"/>
    </row>
    <row r="427" spans="1:10" s="50" customFormat="1" x14ac:dyDescent="0.3">
      <c r="A427" s="51"/>
      <c r="B427" s="51"/>
      <c r="C427" s="51"/>
      <c r="D427" s="51"/>
      <c r="E427" s="51"/>
      <c r="F427" s="51"/>
      <c r="G427" s="51"/>
      <c r="H427" s="51"/>
      <c r="I427" s="51"/>
      <c r="J427" s="51"/>
    </row>
    <row r="428" spans="1:10" s="50" customFormat="1" x14ac:dyDescent="0.3">
      <c r="A428" s="51"/>
      <c r="B428" s="51"/>
      <c r="C428" s="51"/>
      <c r="D428" s="51"/>
      <c r="E428" s="51"/>
      <c r="F428" s="51"/>
      <c r="G428" s="51"/>
      <c r="H428" s="51"/>
      <c r="I428" s="51"/>
      <c r="J428" s="51"/>
    </row>
    <row r="429" spans="1:10" s="50" customFormat="1" x14ac:dyDescent="0.3">
      <c r="A429" s="51"/>
      <c r="B429" s="51"/>
      <c r="C429" s="51"/>
      <c r="D429" s="51"/>
      <c r="E429" s="51"/>
      <c r="F429" s="51"/>
      <c r="G429" s="51"/>
      <c r="H429" s="51"/>
      <c r="I429" s="51"/>
      <c r="J429" s="51"/>
    </row>
    <row r="430" spans="1:10" s="50" customFormat="1" x14ac:dyDescent="0.3">
      <c r="A430" s="51"/>
      <c r="B430" s="51"/>
      <c r="C430" s="51"/>
      <c r="D430" s="51"/>
      <c r="E430" s="51"/>
      <c r="F430" s="51"/>
      <c r="G430" s="51"/>
      <c r="H430" s="51"/>
      <c r="I430" s="51"/>
      <c r="J430" s="51"/>
    </row>
    <row r="431" spans="1:10" s="50" customFormat="1" x14ac:dyDescent="0.3">
      <c r="A431" s="51"/>
      <c r="B431" s="51"/>
      <c r="C431" s="51"/>
      <c r="D431" s="51"/>
      <c r="E431" s="51"/>
      <c r="F431" s="51"/>
      <c r="G431" s="51"/>
      <c r="H431" s="51"/>
      <c r="I431" s="51"/>
      <c r="J431" s="51"/>
    </row>
    <row r="432" spans="1:10" s="50" customFormat="1" x14ac:dyDescent="0.3">
      <c r="A432" s="51"/>
      <c r="B432" s="51"/>
      <c r="C432" s="51"/>
      <c r="D432" s="51"/>
      <c r="E432" s="51"/>
      <c r="F432" s="51"/>
      <c r="G432" s="51"/>
      <c r="H432" s="51"/>
      <c r="I432" s="51"/>
      <c r="J432" s="51"/>
    </row>
    <row r="433" spans="1:10" s="50" customFormat="1" x14ac:dyDescent="0.3">
      <c r="A433" s="51"/>
      <c r="B433" s="51"/>
      <c r="C433" s="51"/>
      <c r="D433" s="51"/>
      <c r="E433" s="51"/>
      <c r="F433" s="51"/>
      <c r="G433" s="51"/>
      <c r="H433" s="51"/>
      <c r="I433" s="51"/>
      <c r="J433" s="51"/>
    </row>
    <row r="434" spans="1:10" s="50" customFormat="1" x14ac:dyDescent="0.3">
      <c r="A434" s="51"/>
      <c r="B434" s="51"/>
      <c r="C434" s="51"/>
      <c r="D434" s="51"/>
      <c r="E434" s="51"/>
      <c r="F434" s="51"/>
      <c r="G434" s="51"/>
      <c r="H434" s="51"/>
      <c r="I434" s="51"/>
      <c r="J434" s="51"/>
    </row>
    <row r="435" spans="1:10" s="50" customFormat="1" x14ac:dyDescent="0.3">
      <c r="A435" s="51"/>
      <c r="B435" s="51"/>
      <c r="C435" s="51"/>
      <c r="D435" s="51"/>
      <c r="E435" s="51"/>
      <c r="F435" s="51"/>
      <c r="G435" s="51"/>
      <c r="H435" s="51"/>
      <c r="I435" s="51"/>
      <c r="J435" s="51"/>
    </row>
    <row r="436" spans="1:10" s="50" customFormat="1" x14ac:dyDescent="0.3">
      <c r="A436" s="51"/>
      <c r="B436" s="51"/>
      <c r="C436" s="51"/>
      <c r="D436" s="51"/>
      <c r="E436" s="51"/>
      <c r="F436" s="51"/>
      <c r="G436" s="51"/>
      <c r="H436" s="51"/>
      <c r="I436" s="51"/>
      <c r="J436" s="51"/>
    </row>
    <row r="437" spans="1:10" s="50" customFormat="1" x14ac:dyDescent="0.3">
      <c r="A437" s="51"/>
      <c r="B437" s="51"/>
      <c r="C437" s="51"/>
      <c r="D437" s="51"/>
      <c r="E437" s="51"/>
      <c r="F437" s="51"/>
      <c r="G437" s="51"/>
      <c r="H437" s="51"/>
      <c r="I437" s="51"/>
      <c r="J437" s="51"/>
    </row>
    <row r="438" spans="1:10" s="50" customFormat="1" x14ac:dyDescent="0.3">
      <c r="A438" s="51"/>
      <c r="B438" s="51"/>
      <c r="C438" s="51"/>
      <c r="D438" s="51"/>
      <c r="E438" s="51"/>
      <c r="F438" s="51"/>
      <c r="G438" s="51"/>
      <c r="H438" s="51"/>
      <c r="I438" s="51"/>
      <c r="J438" s="51"/>
    </row>
    <row r="439" spans="1:10" s="50" customFormat="1" x14ac:dyDescent="0.3">
      <c r="A439" s="51"/>
      <c r="B439" s="51"/>
      <c r="C439" s="51"/>
      <c r="D439" s="51"/>
      <c r="E439" s="51"/>
      <c r="F439" s="51"/>
      <c r="G439" s="51"/>
      <c r="H439" s="51"/>
      <c r="I439" s="51"/>
      <c r="J439" s="51"/>
    </row>
    <row r="440" spans="1:10" s="50" customFormat="1" x14ac:dyDescent="0.3">
      <c r="A440" s="51"/>
      <c r="B440" s="51"/>
      <c r="C440" s="51"/>
      <c r="D440" s="51"/>
      <c r="E440" s="51"/>
      <c r="F440" s="51"/>
      <c r="G440" s="51"/>
      <c r="H440" s="51"/>
      <c r="I440" s="51"/>
      <c r="J440" s="51"/>
    </row>
    <row r="441" spans="1:10" s="50" customFormat="1" x14ac:dyDescent="0.3">
      <c r="A441" s="51"/>
      <c r="B441" s="51"/>
      <c r="C441" s="51"/>
      <c r="D441" s="51"/>
      <c r="E441" s="51"/>
      <c r="F441" s="51"/>
      <c r="G441" s="51"/>
      <c r="H441" s="51"/>
      <c r="I441" s="51"/>
      <c r="J441" s="51"/>
    </row>
    <row r="442" spans="1:10" s="50" customFormat="1" x14ac:dyDescent="0.3">
      <c r="A442" s="51"/>
      <c r="B442" s="51"/>
      <c r="C442" s="51"/>
      <c r="D442" s="51"/>
      <c r="E442" s="51"/>
      <c r="F442" s="51"/>
      <c r="G442" s="51"/>
      <c r="H442" s="51"/>
      <c r="I442" s="51"/>
      <c r="J442" s="51"/>
    </row>
    <row r="443" spans="1:10" s="50" customFormat="1" x14ac:dyDescent="0.3">
      <c r="A443" s="51"/>
      <c r="B443" s="51"/>
      <c r="C443" s="51"/>
      <c r="D443" s="51"/>
      <c r="E443" s="51"/>
      <c r="F443" s="51"/>
      <c r="G443" s="51"/>
      <c r="H443" s="51"/>
      <c r="I443" s="51"/>
      <c r="J443" s="51"/>
    </row>
    <row r="444" spans="1:10" s="50" customFormat="1" x14ac:dyDescent="0.3">
      <c r="A444" s="51"/>
      <c r="B444" s="51"/>
      <c r="C444" s="51"/>
      <c r="D444" s="51"/>
      <c r="E444" s="51"/>
      <c r="F444" s="51"/>
      <c r="G444" s="51"/>
      <c r="H444" s="51"/>
      <c r="I444" s="51"/>
      <c r="J444" s="51"/>
    </row>
    <row r="445" spans="1:10" s="50" customFormat="1" x14ac:dyDescent="0.3">
      <c r="A445" s="51"/>
      <c r="B445" s="51"/>
      <c r="C445" s="51"/>
      <c r="D445" s="51"/>
      <c r="E445" s="51"/>
      <c r="F445" s="51"/>
      <c r="G445" s="51"/>
      <c r="H445" s="51"/>
      <c r="I445" s="51"/>
      <c r="J445" s="51"/>
    </row>
    <row r="446" spans="1:10" s="50" customFormat="1" x14ac:dyDescent="0.3">
      <c r="A446" s="51"/>
      <c r="B446" s="51"/>
      <c r="C446" s="51"/>
      <c r="D446" s="51"/>
      <c r="E446" s="51"/>
      <c r="F446" s="51"/>
      <c r="G446" s="51"/>
      <c r="H446" s="51"/>
      <c r="I446" s="51"/>
      <c r="J446" s="51"/>
    </row>
    <row r="447" spans="1:10" s="50" customFormat="1" x14ac:dyDescent="0.3">
      <c r="A447" s="51"/>
      <c r="B447" s="51"/>
      <c r="C447" s="51"/>
      <c r="D447" s="51"/>
      <c r="E447" s="51"/>
      <c r="F447" s="51"/>
      <c r="G447" s="51"/>
      <c r="H447" s="51"/>
      <c r="I447" s="51"/>
      <c r="J447" s="51"/>
    </row>
    <row r="448" spans="1:10" s="50" customFormat="1" x14ac:dyDescent="0.3">
      <c r="A448" s="51"/>
      <c r="B448" s="51"/>
      <c r="C448" s="51"/>
      <c r="D448" s="51"/>
      <c r="E448" s="51"/>
      <c r="F448" s="51"/>
      <c r="G448" s="51"/>
      <c r="H448" s="51"/>
      <c r="I448" s="51"/>
      <c r="J448" s="51"/>
    </row>
    <row r="449" spans="1:10" s="50" customFormat="1" x14ac:dyDescent="0.3">
      <c r="A449" s="51"/>
      <c r="B449" s="51"/>
      <c r="C449" s="51"/>
      <c r="D449" s="51"/>
      <c r="E449" s="51"/>
      <c r="F449" s="51"/>
      <c r="G449" s="51"/>
      <c r="H449" s="51"/>
      <c r="I449" s="51"/>
      <c r="J449" s="51"/>
    </row>
    <row r="450" spans="1:10" s="50" customFormat="1" x14ac:dyDescent="0.3">
      <c r="A450" s="51"/>
      <c r="B450" s="51"/>
      <c r="C450" s="51"/>
      <c r="D450" s="51"/>
      <c r="E450" s="51"/>
      <c r="F450" s="51"/>
      <c r="G450" s="51"/>
      <c r="H450" s="51"/>
      <c r="I450" s="51"/>
      <c r="J450" s="51"/>
    </row>
    <row r="451" spans="1:10" s="50" customFormat="1" x14ac:dyDescent="0.3">
      <c r="A451" s="51"/>
      <c r="B451" s="51"/>
      <c r="C451" s="51"/>
      <c r="D451" s="51"/>
      <c r="E451" s="51"/>
      <c r="F451" s="51"/>
      <c r="G451" s="51"/>
      <c r="H451" s="51"/>
      <c r="I451" s="51"/>
      <c r="J451" s="51"/>
    </row>
    <row r="452" spans="1:10" s="50" customFormat="1" x14ac:dyDescent="0.3">
      <c r="A452" s="51"/>
      <c r="B452" s="51"/>
      <c r="C452" s="51"/>
      <c r="D452" s="51"/>
      <c r="E452" s="51"/>
      <c r="F452" s="51"/>
      <c r="G452" s="51"/>
      <c r="H452" s="51"/>
      <c r="I452" s="51"/>
      <c r="J452" s="51"/>
    </row>
    <row r="453" spans="1:10" s="50" customFormat="1" x14ac:dyDescent="0.3">
      <c r="A453" s="51"/>
      <c r="B453" s="51"/>
      <c r="C453" s="51"/>
      <c r="D453" s="51"/>
      <c r="E453" s="51"/>
      <c r="F453" s="51"/>
      <c r="G453" s="51"/>
      <c r="H453" s="51"/>
      <c r="I453" s="51"/>
      <c r="J453" s="51"/>
    </row>
    <row r="454" spans="1:10" s="50" customFormat="1" x14ac:dyDescent="0.3">
      <c r="A454" s="51"/>
      <c r="B454" s="51"/>
      <c r="C454" s="51"/>
      <c r="D454" s="51"/>
      <c r="E454" s="51"/>
      <c r="F454" s="51"/>
      <c r="G454" s="51"/>
      <c r="H454" s="51"/>
      <c r="I454" s="51"/>
      <c r="J454" s="51"/>
    </row>
    <row r="455" spans="1:10" s="50" customFormat="1" x14ac:dyDescent="0.3">
      <c r="A455" s="51"/>
      <c r="B455" s="51"/>
      <c r="C455" s="51"/>
      <c r="D455" s="51"/>
      <c r="E455" s="51"/>
      <c r="F455" s="51"/>
      <c r="G455" s="51"/>
      <c r="H455" s="51"/>
      <c r="I455" s="51"/>
      <c r="J455" s="51"/>
    </row>
    <row r="456" spans="1:10" s="50" customFormat="1" x14ac:dyDescent="0.3">
      <c r="A456" s="51"/>
      <c r="B456" s="51"/>
      <c r="C456" s="51"/>
      <c r="D456" s="51"/>
      <c r="E456" s="51"/>
      <c r="F456" s="51"/>
      <c r="G456" s="51"/>
      <c r="H456" s="51"/>
      <c r="I456" s="51"/>
      <c r="J456" s="51"/>
    </row>
    <row r="457" spans="1:10" s="50" customFormat="1" x14ac:dyDescent="0.3">
      <c r="A457" s="51"/>
      <c r="B457" s="51"/>
      <c r="C457" s="51"/>
      <c r="D457" s="51"/>
      <c r="E457" s="51"/>
      <c r="F457" s="51"/>
      <c r="G457" s="51"/>
      <c r="H457" s="51"/>
      <c r="I457" s="51"/>
      <c r="J457" s="51"/>
    </row>
    <row r="458" spans="1:10" s="50" customFormat="1" x14ac:dyDescent="0.3">
      <c r="A458" s="51"/>
      <c r="B458" s="51"/>
      <c r="C458" s="51"/>
      <c r="D458" s="51"/>
      <c r="E458" s="51"/>
      <c r="F458" s="51"/>
      <c r="G458" s="51"/>
      <c r="H458" s="51"/>
      <c r="I458" s="51"/>
      <c r="J458" s="51"/>
    </row>
    <row r="459" spans="1:10" s="50" customFormat="1" x14ac:dyDescent="0.3">
      <c r="A459" s="51"/>
      <c r="B459" s="51"/>
      <c r="C459" s="51"/>
      <c r="D459" s="51"/>
      <c r="E459" s="51"/>
      <c r="F459" s="51"/>
      <c r="G459" s="51"/>
      <c r="H459" s="51"/>
      <c r="I459" s="51"/>
      <c r="J459" s="51"/>
    </row>
    <row r="460" spans="1:10" s="50" customFormat="1" x14ac:dyDescent="0.3">
      <c r="A460" s="51"/>
      <c r="B460" s="51"/>
      <c r="C460" s="51"/>
      <c r="D460" s="51"/>
      <c r="E460" s="51"/>
      <c r="F460" s="51"/>
      <c r="G460" s="51"/>
      <c r="H460" s="51"/>
      <c r="I460" s="51"/>
      <c r="J460" s="51"/>
    </row>
    <row r="461" spans="1:10" s="50" customFormat="1" x14ac:dyDescent="0.3">
      <c r="A461" s="51"/>
      <c r="B461" s="51"/>
      <c r="C461" s="51"/>
      <c r="D461" s="51"/>
      <c r="E461" s="51"/>
      <c r="F461" s="51"/>
      <c r="G461" s="51"/>
      <c r="H461" s="51"/>
      <c r="I461" s="51"/>
      <c r="J461" s="51"/>
    </row>
    <row r="462" spans="1:10" s="50" customFormat="1" x14ac:dyDescent="0.3">
      <c r="A462" s="51"/>
      <c r="B462" s="51"/>
      <c r="C462" s="51"/>
      <c r="D462" s="51"/>
      <c r="E462" s="51"/>
      <c r="F462" s="51"/>
      <c r="G462" s="51"/>
      <c r="H462" s="51"/>
      <c r="I462" s="51"/>
      <c r="J462" s="51"/>
    </row>
    <row r="463" spans="1:10" s="50" customFormat="1" x14ac:dyDescent="0.3">
      <c r="A463" s="51"/>
      <c r="B463" s="51"/>
      <c r="C463" s="51"/>
      <c r="D463" s="51"/>
      <c r="E463" s="51"/>
      <c r="F463" s="51"/>
      <c r="G463" s="51"/>
      <c r="H463" s="51"/>
      <c r="I463" s="51"/>
      <c r="J463" s="51"/>
    </row>
    <row r="464" spans="1:10" s="50" customFormat="1" x14ac:dyDescent="0.3">
      <c r="A464" s="51"/>
      <c r="B464" s="51"/>
      <c r="C464" s="51"/>
      <c r="D464" s="51"/>
      <c r="E464" s="51"/>
      <c r="F464" s="51"/>
      <c r="G464" s="51"/>
      <c r="H464" s="51"/>
      <c r="I464" s="51"/>
      <c r="J464" s="51"/>
    </row>
    <row r="465" spans="1:10" s="50" customFormat="1" x14ac:dyDescent="0.3">
      <c r="A465" s="51"/>
      <c r="B465" s="51"/>
      <c r="C465" s="51"/>
      <c r="D465" s="51"/>
      <c r="E465" s="51"/>
      <c r="F465" s="51"/>
      <c r="G465" s="51"/>
      <c r="H465" s="51"/>
      <c r="I465" s="51"/>
      <c r="J465" s="51"/>
    </row>
    <row r="466" spans="1:10" s="50" customFormat="1" x14ac:dyDescent="0.3">
      <c r="A466" s="51"/>
      <c r="B466" s="51"/>
      <c r="C466" s="51"/>
      <c r="D466" s="51"/>
      <c r="E466" s="51"/>
      <c r="F466" s="51"/>
      <c r="G466" s="51"/>
      <c r="H466" s="51"/>
      <c r="I466" s="51"/>
      <c r="J466" s="51"/>
    </row>
    <row r="467" spans="1:10" s="50" customFormat="1" x14ac:dyDescent="0.3">
      <c r="A467" s="51"/>
      <c r="B467" s="51"/>
      <c r="C467" s="51"/>
      <c r="D467" s="51"/>
      <c r="E467" s="51"/>
      <c r="F467" s="51"/>
      <c r="G467" s="51"/>
      <c r="H467" s="51"/>
      <c r="I467" s="51"/>
      <c r="J467" s="51"/>
    </row>
    <row r="468" spans="1:10" s="50" customFormat="1" x14ac:dyDescent="0.3">
      <c r="A468" s="51"/>
      <c r="B468" s="51"/>
      <c r="C468" s="51"/>
      <c r="D468" s="51"/>
      <c r="E468" s="51"/>
      <c r="F468" s="51"/>
      <c r="G468" s="51"/>
      <c r="H468" s="51"/>
      <c r="I468" s="51"/>
      <c r="J468" s="51"/>
    </row>
    <row r="469" spans="1:10" s="50" customFormat="1" x14ac:dyDescent="0.3">
      <c r="A469" s="51"/>
      <c r="B469" s="51"/>
      <c r="C469" s="51"/>
      <c r="D469" s="51"/>
      <c r="E469" s="51"/>
      <c r="F469" s="51"/>
      <c r="G469" s="51"/>
      <c r="H469" s="51"/>
      <c r="I469" s="51"/>
      <c r="J469" s="51"/>
    </row>
    <row r="470" spans="1:10" s="50" customFormat="1" x14ac:dyDescent="0.3">
      <c r="A470" s="51"/>
      <c r="B470" s="51"/>
      <c r="C470" s="51"/>
      <c r="D470" s="51"/>
      <c r="E470" s="51"/>
      <c r="F470" s="51"/>
      <c r="G470" s="51"/>
      <c r="H470" s="51"/>
      <c r="I470" s="51"/>
      <c r="J470" s="51"/>
    </row>
    <row r="471" spans="1:10" s="50" customFormat="1" x14ac:dyDescent="0.3">
      <c r="A471" s="51"/>
      <c r="B471" s="51"/>
      <c r="C471" s="51"/>
      <c r="D471" s="51"/>
      <c r="E471" s="51"/>
      <c r="F471" s="51"/>
      <c r="G471" s="51"/>
      <c r="H471" s="51"/>
      <c r="I471" s="51"/>
      <c r="J471" s="51"/>
    </row>
    <row r="472" spans="1:10" s="50" customFormat="1" x14ac:dyDescent="0.3">
      <c r="A472" s="51"/>
      <c r="B472" s="51"/>
      <c r="C472" s="51"/>
      <c r="D472" s="51"/>
      <c r="E472" s="51"/>
      <c r="F472" s="51"/>
      <c r="G472" s="51"/>
      <c r="H472" s="51"/>
      <c r="I472" s="51"/>
      <c r="J472" s="51"/>
    </row>
    <row r="473" spans="1:10" s="50" customFormat="1" x14ac:dyDescent="0.3">
      <c r="A473" s="51"/>
      <c r="B473" s="51"/>
      <c r="C473" s="51"/>
      <c r="D473" s="51"/>
      <c r="E473" s="51"/>
      <c r="F473" s="51"/>
      <c r="G473" s="51"/>
      <c r="H473" s="51"/>
      <c r="I473" s="51"/>
      <c r="J473" s="51"/>
    </row>
    <row r="474" spans="1:10" s="50" customFormat="1" x14ac:dyDescent="0.3">
      <c r="A474" s="51"/>
      <c r="B474" s="51"/>
      <c r="C474" s="51"/>
      <c r="D474" s="51"/>
      <c r="E474" s="51"/>
      <c r="F474" s="51"/>
      <c r="G474" s="51"/>
      <c r="H474" s="51"/>
      <c r="I474" s="51"/>
      <c r="J474" s="51"/>
    </row>
    <row r="475" spans="1:10" s="50" customFormat="1" x14ac:dyDescent="0.3">
      <c r="A475" s="51"/>
      <c r="B475" s="51"/>
      <c r="C475" s="51"/>
      <c r="D475" s="51"/>
      <c r="E475" s="51"/>
      <c r="F475" s="51"/>
      <c r="G475" s="51"/>
      <c r="H475" s="51"/>
      <c r="I475" s="51"/>
      <c r="J475" s="51"/>
    </row>
    <row r="476" spans="1:10" s="50" customFormat="1" x14ac:dyDescent="0.3">
      <c r="A476" s="51"/>
      <c r="B476" s="51"/>
      <c r="C476" s="51"/>
      <c r="D476" s="51"/>
      <c r="E476" s="51"/>
      <c r="F476" s="51"/>
      <c r="G476" s="51"/>
      <c r="H476" s="51"/>
      <c r="I476" s="51"/>
      <c r="J476" s="51"/>
    </row>
    <row r="477" spans="1:10" s="50" customFormat="1" x14ac:dyDescent="0.3">
      <c r="A477" s="51"/>
      <c r="B477" s="51"/>
      <c r="C477" s="51"/>
      <c r="D477" s="51"/>
      <c r="E477" s="51"/>
      <c r="F477" s="51"/>
      <c r="G477" s="51"/>
      <c r="H477" s="51"/>
      <c r="I477" s="51"/>
      <c r="J477" s="51"/>
    </row>
    <row r="478" spans="1:10" s="50" customFormat="1" x14ac:dyDescent="0.3">
      <c r="A478" s="51"/>
      <c r="B478" s="51"/>
      <c r="C478" s="51"/>
      <c r="D478" s="51"/>
      <c r="E478" s="51"/>
      <c r="F478" s="51"/>
      <c r="G478" s="51"/>
      <c r="H478" s="51"/>
      <c r="I478" s="51"/>
      <c r="J478" s="51"/>
    </row>
    <row r="479" spans="1:10" s="50" customFormat="1" x14ac:dyDescent="0.3">
      <c r="A479" s="51"/>
      <c r="B479" s="51"/>
      <c r="C479" s="51"/>
      <c r="D479" s="51"/>
      <c r="E479" s="51"/>
      <c r="F479" s="51"/>
      <c r="G479" s="51"/>
      <c r="H479" s="51"/>
      <c r="I479" s="51"/>
      <c r="J479" s="51"/>
    </row>
    <row r="480" spans="1:10" s="50" customFormat="1" x14ac:dyDescent="0.3">
      <c r="A480" s="51"/>
      <c r="B480" s="51"/>
      <c r="C480" s="51"/>
      <c r="D480" s="51"/>
      <c r="E480" s="51"/>
      <c r="F480" s="51"/>
      <c r="G480" s="51"/>
      <c r="H480" s="51"/>
      <c r="I480" s="51"/>
      <c r="J480" s="51"/>
    </row>
    <row r="481" spans="1:10" s="50" customFormat="1" x14ac:dyDescent="0.3">
      <c r="A481" s="51"/>
      <c r="B481" s="51"/>
      <c r="C481" s="51"/>
      <c r="D481" s="51"/>
      <c r="E481" s="51"/>
      <c r="F481" s="51"/>
      <c r="G481" s="51"/>
      <c r="H481" s="51"/>
      <c r="I481" s="51"/>
      <c r="J481" s="51"/>
    </row>
    <row r="482" spans="1:10" s="50" customFormat="1" x14ac:dyDescent="0.3">
      <c r="A482" s="51"/>
      <c r="B482" s="51"/>
      <c r="C482" s="51"/>
      <c r="D482" s="51"/>
      <c r="E482" s="51"/>
      <c r="F482" s="51"/>
      <c r="G482" s="51"/>
      <c r="H482" s="51"/>
      <c r="I482" s="51"/>
      <c r="J482" s="51"/>
    </row>
    <row r="483" spans="1:10" s="50" customFormat="1" x14ac:dyDescent="0.3">
      <c r="A483" s="51"/>
      <c r="B483" s="51"/>
      <c r="C483" s="51"/>
      <c r="D483" s="51"/>
      <c r="E483" s="51"/>
      <c r="F483" s="51"/>
      <c r="G483" s="51"/>
      <c r="H483" s="51"/>
      <c r="I483" s="51"/>
      <c r="J483" s="51"/>
    </row>
    <row r="484" spans="1:10" s="50" customFormat="1" x14ac:dyDescent="0.3">
      <c r="A484" s="51"/>
      <c r="B484" s="51"/>
      <c r="C484" s="51"/>
      <c r="D484" s="51"/>
      <c r="E484" s="51"/>
      <c r="F484" s="51"/>
      <c r="G484" s="51"/>
      <c r="H484" s="51"/>
      <c r="I484" s="51"/>
      <c r="J484" s="51"/>
    </row>
    <row r="485" spans="1:10" s="50" customFormat="1" x14ac:dyDescent="0.3">
      <c r="A485" s="51"/>
      <c r="B485" s="51"/>
      <c r="C485" s="51"/>
      <c r="D485" s="51"/>
      <c r="E485" s="51"/>
      <c r="F485" s="51"/>
      <c r="G485" s="51"/>
      <c r="H485" s="51"/>
      <c r="I485" s="51"/>
      <c r="J485" s="51"/>
    </row>
    <row r="486" spans="1:10" s="50" customFormat="1" x14ac:dyDescent="0.3">
      <c r="A486" s="51"/>
      <c r="B486" s="51"/>
      <c r="C486" s="51"/>
      <c r="D486" s="51"/>
      <c r="E486" s="51"/>
      <c r="F486" s="51"/>
      <c r="G486" s="51"/>
      <c r="H486" s="51"/>
      <c r="I486" s="51"/>
      <c r="J486" s="51"/>
    </row>
    <row r="487" spans="1:10" s="50" customFormat="1" x14ac:dyDescent="0.3">
      <c r="A487" s="51"/>
      <c r="B487" s="51"/>
      <c r="C487" s="51"/>
      <c r="D487" s="51"/>
      <c r="E487" s="51"/>
      <c r="F487" s="51"/>
      <c r="G487" s="51"/>
      <c r="H487" s="51"/>
      <c r="I487" s="51"/>
      <c r="J487" s="51"/>
    </row>
    <row r="488" spans="1:10" s="50" customFormat="1" x14ac:dyDescent="0.3">
      <c r="A488" s="51"/>
      <c r="B488" s="51"/>
      <c r="C488" s="51"/>
      <c r="D488" s="51"/>
      <c r="E488" s="51"/>
      <c r="F488" s="51"/>
      <c r="G488" s="51"/>
      <c r="H488" s="51"/>
      <c r="I488" s="51"/>
      <c r="J488" s="51"/>
    </row>
    <row r="489" spans="1:10" s="50" customFormat="1" x14ac:dyDescent="0.3">
      <c r="A489" s="51"/>
      <c r="B489" s="51"/>
      <c r="C489" s="51"/>
      <c r="D489" s="51"/>
      <c r="E489" s="51"/>
      <c r="F489" s="51"/>
      <c r="G489" s="51"/>
      <c r="H489" s="51"/>
      <c r="I489" s="51"/>
      <c r="J489" s="51"/>
    </row>
    <row r="490" spans="1:10" s="50" customFormat="1" x14ac:dyDescent="0.3">
      <c r="A490" s="51"/>
      <c r="B490" s="51"/>
      <c r="C490" s="51"/>
      <c r="D490" s="51"/>
      <c r="E490" s="51"/>
      <c r="F490" s="51"/>
      <c r="G490" s="51"/>
      <c r="H490" s="51"/>
      <c r="I490" s="51"/>
      <c r="J490" s="51"/>
    </row>
    <row r="491" spans="1:10" s="50" customFormat="1" x14ac:dyDescent="0.3">
      <c r="A491" s="51"/>
      <c r="B491" s="51"/>
      <c r="C491" s="51"/>
      <c r="D491" s="51"/>
      <c r="E491" s="51"/>
      <c r="F491" s="51"/>
      <c r="G491" s="51"/>
      <c r="H491" s="51"/>
      <c r="I491" s="51"/>
      <c r="J491" s="51"/>
    </row>
    <row r="492" spans="1:10" s="50" customFormat="1" x14ac:dyDescent="0.3">
      <c r="A492" s="51"/>
      <c r="B492" s="51"/>
      <c r="C492" s="51"/>
      <c r="D492" s="51"/>
      <c r="E492" s="51"/>
      <c r="F492" s="51"/>
      <c r="G492" s="51"/>
      <c r="H492" s="51"/>
      <c r="I492" s="51"/>
      <c r="J492" s="51"/>
    </row>
    <row r="493" spans="1:10" s="50" customFormat="1" x14ac:dyDescent="0.3">
      <c r="A493" s="51"/>
      <c r="B493" s="51"/>
      <c r="C493" s="51"/>
      <c r="D493" s="51"/>
      <c r="E493" s="51"/>
      <c r="F493" s="51"/>
      <c r="G493" s="51"/>
      <c r="H493" s="51"/>
      <c r="I493" s="51"/>
      <c r="J493" s="51"/>
    </row>
    <row r="494" spans="1:10" s="50" customFormat="1" x14ac:dyDescent="0.3">
      <c r="A494" s="51"/>
      <c r="B494" s="51"/>
      <c r="C494" s="51"/>
      <c r="D494" s="51"/>
      <c r="E494" s="51"/>
      <c r="F494" s="51"/>
      <c r="G494" s="51"/>
      <c r="H494" s="51"/>
      <c r="I494" s="51"/>
      <c r="J494" s="51"/>
    </row>
    <row r="495" spans="1:10" s="50" customFormat="1" x14ac:dyDescent="0.3">
      <c r="A495" s="51"/>
      <c r="B495" s="51"/>
      <c r="C495" s="51"/>
      <c r="D495" s="51"/>
      <c r="E495" s="51"/>
      <c r="F495" s="51"/>
      <c r="G495" s="51"/>
      <c r="H495" s="51"/>
      <c r="I495" s="51"/>
      <c r="J495" s="51"/>
    </row>
    <row r="496" spans="1:10" s="50" customFormat="1" x14ac:dyDescent="0.3">
      <c r="A496" s="51"/>
      <c r="B496" s="51"/>
      <c r="C496" s="51"/>
      <c r="D496" s="51"/>
      <c r="E496" s="51"/>
      <c r="F496" s="51"/>
      <c r="G496" s="51"/>
      <c r="H496" s="51"/>
      <c r="I496" s="51"/>
      <c r="J496" s="51"/>
    </row>
    <row r="497" spans="1:10" s="50" customFormat="1" x14ac:dyDescent="0.3">
      <c r="A497" s="51"/>
      <c r="B497" s="51"/>
      <c r="C497" s="51"/>
      <c r="D497" s="51"/>
      <c r="E497" s="51"/>
      <c r="F497" s="51"/>
      <c r="G497" s="51"/>
      <c r="H497" s="51"/>
      <c r="I497" s="51"/>
      <c r="J497" s="51"/>
    </row>
    <row r="498" spans="1:10" s="50" customFormat="1" x14ac:dyDescent="0.3">
      <c r="A498" s="51"/>
      <c r="B498" s="51"/>
      <c r="C498" s="51"/>
      <c r="D498" s="51"/>
      <c r="E498" s="51"/>
      <c r="F498" s="51"/>
      <c r="G498" s="51"/>
      <c r="H498" s="51"/>
      <c r="I498" s="51"/>
      <c r="J498" s="51"/>
    </row>
    <row r="499" spans="1:10" s="50" customFormat="1" x14ac:dyDescent="0.3">
      <c r="A499" s="51"/>
      <c r="B499" s="51"/>
      <c r="C499" s="51"/>
      <c r="D499" s="51"/>
      <c r="E499" s="51"/>
      <c r="F499" s="51"/>
      <c r="G499" s="51"/>
      <c r="H499" s="51"/>
      <c r="I499" s="51"/>
      <c r="J499" s="51"/>
    </row>
    <row r="500" spans="1:10" s="50" customFormat="1" x14ac:dyDescent="0.3">
      <c r="A500" s="51"/>
      <c r="B500" s="51"/>
      <c r="C500" s="51"/>
      <c r="D500" s="51"/>
      <c r="E500" s="51"/>
      <c r="F500" s="51"/>
      <c r="G500" s="51"/>
      <c r="H500" s="51"/>
      <c r="I500" s="51"/>
      <c r="J500" s="51"/>
    </row>
    <row r="501" spans="1:10" s="50" customFormat="1" x14ac:dyDescent="0.3">
      <c r="A501" s="51"/>
      <c r="B501" s="51"/>
      <c r="C501" s="51"/>
      <c r="D501" s="51"/>
      <c r="E501" s="51"/>
      <c r="F501" s="51"/>
      <c r="G501" s="51"/>
      <c r="H501" s="51"/>
      <c r="I501" s="51"/>
      <c r="J501" s="51"/>
    </row>
    <row r="502" spans="1:10" s="50" customFormat="1" x14ac:dyDescent="0.3">
      <c r="A502" s="51"/>
      <c r="B502" s="51"/>
      <c r="C502" s="51"/>
      <c r="D502" s="51"/>
      <c r="E502" s="51"/>
      <c r="F502" s="51"/>
      <c r="G502" s="51"/>
      <c r="H502" s="51"/>
      <c r="I502" s="51"/>
      <c r="J502" s="51"/>
    </row>
    <row r="503" spans="1:10" s="50" customFormat="1" x14ac:dyDescent="0.3">
      <c r="A503" s="51"/>
      <c r="B503" s="51"/>
      <c r="C503" s="51"/>
      <c r="D503" s="51"/>
      <c r="E503" s="51"/>
      <c r="F503" s="51"/>
      <c r="G503" s="51"/>
      <c r="H503" s="51"/>
      <c r="I503" s="51"/>
      <c r="J503" s="51"/>
    </row>
    <row r="504" spans="1:10" s="50" customFormat="1" x14ac:dyDescent="0.3">
      <c r="A504" s="51"/>
      <c r="B504" s="51"/>
      <c r="C504" s="51"/>
      <c r="D504" s="51"/>
      <c r="E504" s="51"/>
      <c r="F504" s="51"/>
      <c r="G504" s="51"/>
      <c r="H504" s="51"/>
      <c r="I504" s="51"/>
      <c r="J504" s="51"/>
    </row>
    <row r="505" spans="1:10" s="50" customFormat="1" x14ac:dyDescent="0.3">
      <c r="A505" s="51"/>
      <c r="B505" s="51"/>
      <c r="C505" s="51"/>
      <c r="D505" s="51"/>
      <c r="E505" s="51"/>
      <c r="F505" s="51"/>
      <c r="G505" s="51"/>
      <c r="H505" s="51"/>
      <c r="I505" s="51"/>
      <c r="J505" s="51"/>
    </row>
    <row r="506" spans="1:10" s="50" customFormat="1" x14ac:dyDescent="0.3">
      <c r="A506" s="51"/>
      <c r="B506" s="51"/>
      <c r="C506" s="51"/>
      <c r="D506" s="51"/>
      <c r="E506" s="51"/>
      <c r="F506" s="51"/>
      <c r="G506" s="51"/>
      <c r="H506" s="51"/>
      <c r="I506" s="51"/>
      <c r="J506" s="51"/>
    </row>
    <row r="507" spans="1:10" s="50" customFormat="1" x14ac:dyDescent="0.3">
      <c r="A507" s="51"/>
      <c r="B507" s="51"/>
      <c r="C507" s="51"/>
      <c r="D507" s="51"/>
      <c r="E507" s="51"/>
      <c r="F507" s="51"/>
      <c r="G507" s="51"/>
      <c r="H507" s="51"/>
      <c r="I507" s="51"/>
      <c r="J507" s="51"/>
    </row>
    <row r="508" spans="1:10" s="50" customFormat="1" x14ac:dyDescent="0.3">
      <c r="A508" s="51"/>
      <c r="B508" s="51"/>
      <c r="C508" s="51"/>
      <c r="D508" s="51"/>
      <c r="E508" s="51"/>
      <c r="F508" s="51"/>
      <c r="G508" s="51"/>
      <c r="H508" s="51"/>
      <c r="I508" s="51"/>
      <c r="J508" s="51"/>
    </row>
    <row r="509" spans="1:10" s="50" customFormat="1" x14ac:dyDescent="0.3">
      <c r="A509" s="51"/>
      <c r="B509" s="51"/>
      <c r="C509" s="51"/>
      <c r="D509" s="51"/>
      <c r="E509" s="51"/>
      <c r="F509" s="51"/>
      <c r="G509" s="51"/>
      <c r="H509" s="51"/>
      <c r="I509" s="51"/>
      <c r="J509" s="51"/>
    </row>
    <row r="510" spans="1:10" s="50" customFormat="1" x14ac:dyDescent="0.3">
      <c r="A510" s="51"/>
      <c r="B510" s="51"/>
      <c r="C510" s="51"/>
      <c r="D510" s="51"/>
      <c r="E510" s="51"/>
      <c r="F510" s="51"/>
      <c r="G510" s="51"/>
      <c r="H510" s="51"/>
      <c r="I510" s="51"/>
      <c r="J510" s="51"/>
    </row>
    <row r="511" spans="1:10" s="50" customFormat="1" x14ac:dyDescent="0.3">
      <c r="A511" s="51"/>
      <c r="B511" s="51"/>
      <c r="C511" s="51"/>
      <c r="D511" s="51"/>
      <c r="E511" s="51"/>
      <c r="F511" s="51"/>
      <c r="G511" s="51"/>
      <c r="H511" s="51"/>
      <c r="I511" s="51"/>
      <c r="J511" s="51"/>
    </row>
    <row r="512" spans="1:10" s="50" customFormat="1" x14ac:dyDescent="0.3">
      <c r="A512" s="51"/>
      <c r="B512" s="51"/>
      <c r="C512" s="51"/>
      <c r="D512" s="51"/>
      <c r="E512" s="51"/>
      <c r="F512" s="51"/>
      <c r="G512" s="51"/>
      <c r="H512" s="51"/>
      <c r="I512" s="51"/>
      <c r="J512" s="51"/>
    </row>
    <row r="513" spans="1:10" s="50" customFormat="1" x14ac:dyDescent="0.3">
      <c r="A513" s="51"/>
      <c r="B513" s="51"/>
      <c r="C513" s="51"/>
      <c r="D513" s="51"/>
      <c r="E513" s="51"/>
      <c r="F513" s="51"/>
      <c r="G513" s="51"/>
      <c r="H513" s="51"/>
      <c r="I513" s="51"/>
      <c r="J513" s="51"/>
    </row>
    <row r="514" spans="1:10" s="50" customFormat="1" x14ac:dyDescent="0.3">
      <c r="A514" s="51"/>
      <c r="B514" s="51"/>
      <c r="C514" s="51"/>
      <c r="D514" s="51"/>
      <c r="E514" s="51"/>
      <c r="F514" s="51"/>
      <c r="G514" s="51"/>
      <c r="H514" s="51"/>
      <c r="I514" s="51"/>
      <c r="J514" s="51"/>
    </row>
    <row r="515" spans="1:10" s="50" customFormat="1" x14ac:dyDescent="0.3">
      <c r="A515" s="51"/>
      <c r="B515" s="51"/>
      <c r="C515" s="51"/>
      <c r="D515" s="51"/>
      <c r="E515" s="51"/>
      <c r="F515" s="51"/>
      <c r="G515" s="51"/>
      <c r="H515" s="51"/>
      <c r="I515" s="51"/>
      <c r="J515" s="51"/>
    </row>
    <row r="516" spans="1:10" s="50" customFormat="1" x14ac:dyDescent="0.3">
      <c r="A516" s="51"/>
      <c r="B516" s="51"/>
      <c r="C516" s="51"/>
      <c r="D516" s="51"/>
      <c r="E516" s="51"/>
      <c r="F516" s="51"/>
      <c r="G516" s="51"/>
      <c r="H516" s="51"/>
      <c r="I516" s="51"/>
      <c r="J516" s="51"/>
    </row>
    <row r="517" spans="1:10" s="50" customFormat="1" x14ac:dyDescent="0.3">
      <c r="A517" s="51"/>
      <c r="B517" s="51"/>
      <c r="C517" s="51"/>
      <c r="D517" s="51"/>
      <c r="E517" s="51"/>
      <c r="F517" s="51"/>
      <c r="G517" s="51"/>
      <c r="H517" s="51"/>
      <c r="I517" s="51"/>
      <c r="J517" s="51"/>
    </row>
    <row r="518" spans="1:10" s="50" customFormat="1" x14ac:dyDescent="0.3">
      <c r="A518" s="51"/>
      <c r="B518" s="51"/>
      <c r="C518" s="51"/>
      <c r="D518" s="51"/>
      <c r="E518" s="51"/>
      <c r="F518" s="51"/>
      <c r="G518" s="51"/>
      <c r="H518" s="51"/>
      <c r="I518" s="51"/>
      <c r="J518" s="51"/>
    </row>
    <row r="519" spans="1:10" s="50" customFormat="1" x14ac:dyDescent="0.3">
      <c r="A519" s="51"/>
      <c r="B519" s="51"/>
      <c r="C519" s="51"/>
      <c r="D519" s="51"/>
      <c r="E519" s="51"/>
      <c r="F519" s="51"/>
      <c r="G519" s="51"/>
      <c r="H519" s="51"/>
      <c r="I519" s="51"/>
      <c r="J519" s="51"/>
    </row>
    <row r="520" spans="1:10" s="50" customFormat="1" x14ac:dyDescent="0.3">
      <c r="A520" s="51"/>
      <c r="B520" s="51"/>
      <c r="C520" s="51"/>
      <c r="D520" s="51"/>
      <c r="E520" s="51"/>
      <c r="F520" s="51"/>
      <c r="G520" s="51"/>
      <c r="H520" s="51"/>
      <c r="I520" s="51"/>
      <c r="J520" s="51"/>
    </row>
    <row r="521" spans="1:10" s="50" customFormat="1" x14ac:dyDescent="0.3">
      <c r="A521" s="51"/>
      <c r="B521" s="51"/>
      <c r="C521" s="51"/>
      <c r="D521" s="51"/>
      <c r="E521" s="51"/>
      <c r="F521" s="51"/>
      <c r="G521" s="51"/>
      <c r="H521" s="51"/>
      <c r="I521" s="51"/>
      <c r="J521" s="51"/>
    </row>
    <row r="522" spans="1:10" s="50" customFormat="1" x14ac:dyDescent="0.3">
      <c r="A522" s="51"/>
      <c r="B522" s="51"/>
      <c r="C522" s="51"/>
      <c r="D522" s="51"/>
      <c r="E522" s="51"/>
      <c r="F522" s="51"/>
      <c r="G522" s="51"/>
      <c r="H522" s="51"/>
      <c r="I522" s="51"/>
      <c r="J522" s="51"/>
    </row>
    <row r="523" spans="1:10" s="50" customFormat="1" x14ac:dyDescent="0.3">
      <c r="A523" s="51"/>
      <c r="B523" s="51"/>
      <c r="C523" s="51"/>
      <c r="D523" s="51"/>
      <c r="E523" s="51"/>
      <c r="F523" s="51"/>
      <c r="G523" s="51"/>
      <c r="H523" s="51"/>
      <c r="I523" s="51"/>
      <c r="J523" s="51"/>
    </row>
    <row r="524" spans="1:10" s="50" customFormat="1" x14ac:dyDescent="0.3">
      <c r="A524" s="51"/>
      <c r="B524" s="51"/>
      <c r="C524" s="51"/>
      <c r="D524" s="51"/>
      <c r="E524" s="51"/>
      <c r="F524" s="51"/>
      <c r="G524" s="51"/>
      <c r="H524" s="51"/>
      <c r="I524" s="51"/>
      <c r="J524" s="51"/>
    </row>
    <row r="525" spans="1:10" s="50" customFormat="1" x14ac:dyDescent="0.3">
      <c r="A525" s="51"/>
      <c r="B525" s="51"/>
      <c r="C525" s="51"/>
      <c r="D525" s="51"/>
      <c r="E525" s="51"/>
      <c r="F525" s="51"/>
      <c r="G525" s="51"/>
      <c r="H525" s="51"/>
      <c r="I525" s="51"/>
      <c r="J525" s="51"/>
    </row>
    <row r="526" spans="1:10" s="50" customFormat="1" x14ac:dyDescent="0.3">
      <c r="A526" s="51"/>
      <c r="B526" s="51"/>
      <c r="C526" s="51"/>
      <c r="D526" s="51"/>
      <c r="E526" s="51"/>
      <c r="F526" s="51"/>
      <c r="G526" s="51"/>
      <c r="H526" s="51"/>
      <c r="I526" s="51"/>
      <c r="J526" s="51"/>
    </row>
    <row r="527" spans="1:10" s="50" customFormat="1" x14ac:dyDescent="0.3">
      <c r="A527" s="51"/>
      <c r="B527" s="51"/>
      <c r="C527" s="51"/>
      <c r="D527" s="51"/>
      <c r="E527" s="51"/>
      <c r="F527" s="51"/>
      <c r="G527" s="51"/>
      <c r="H527" s="51"/>
      <c r="I527" s="51"/>
      <c r="J527" s="51"/>
    </row>
    <row r="528" spans="1:10" s="50" customFormat="1" x14ac:dyDescent="0.3">
      <c r="A528" s="51"/>
      <c r="B528" s="51"/>
      <c r="C528" s="51"/>
      <c r="D528" s="51"/>
      <c r="E528" s="51"/>
      <c r="F528" s="51"/>
      <c r="G528" s="51"/>
      <c r="H528" s="51"/>
      <c r="I528" s="51"/>
      <c r="J528" s="51"/>
    </row>
    <row r="529" spans="1:10" s="50" customFormat="1" x14ac:dyDescent="0.3">
      <c r="A529" s="51"/>
      <c r="B529" s="51"/>
      <c r="C529" s="51"/>
      <c r="D529" s="51"/>
      <c r="E529" s="51"/>
      <c r="F529" s="51"/>
      <c r="G529" s="51"/>
      <c r="H529" s="51"/>
      <c r="I529" s="51"/>
      <c r="J529" s="51"/>
    </row>
    <row r="530" spans="1:10" s="50" customFormat="1" x14ac:dyDescent="0.3">
      <c r="A530" s="51"/>
      <c r="B530" s="51"/>
      <c r="C530" s="51"/>
      <c r="D530" s="51"/>
      <c r="E530" s="51"/>
      <c r="F530" s="51"/>
      <c r="G530" s="51"/>
      <c r="H530" s="51"/>
      <c r="I530" s="51"/>
      <c r="J530" s="51"/>
    </row>
    <row r="531" spans="1:10" s="50" customFormat="1" x14ac:dyDescent="0.3">
      <c r="A531" s="51"/>
      <c r="B531" s="51"/>
      <c r="C531" s="51"/>
      <c r="D531" s="51"/>
      <c r="E531" s="51"/>
      <c r="F531" s="51"/>
      <c r="G531" s="51"/>
      <c r="H531" s="51"/>
      <c r="I531" s="51"/>
      <c r="J531" s="51"/>
    </row>
    <row r="532" spans="1:10" s="50" customFormat="1" x14ac:dyDescent="0.3">
      <c r="A532" s="51"/>
      <c r="B532" s="51"/>
      <c r="C532" s="51"/>
      <c r="D532" s="51"/>
      <c r="E532" s="51"/>
      <c r="F532" s="51"/>
      <c r="G532" s="51"/>
      <c r="H532" s="51"/>
      <c r="I532" s="51"/>
      <c r="J532" s="51"/>
    </row>
    <row r="533" spans="1:10" s="50" customFormat="1" x14ac:dyDescent="0.3">
      <c r="A533" s="51"/>
      <c r="B533" s="51"/>
      <c r="C533" s="51"/>
      <c r="D533" s="51"/>
      <c r="E533" s="51"/>
      <c r="F533" s="51"/>
      <c r="G533" s="51"/>
      <c r="H533" s="51"/>
      <c r="I533" s="51"/>
      <c r="J533" s="51"/>
    </row>
    <row r="534" spans="1:10" s="50" customFormat="1" x14ac:dyDescent="0.3">
      <c r="A534" s="51"/>
      <c r="B534" s="51"/>
      <c r="C534" s="51"/>
      <c r="D534" s="51"/>
      <c r="E534" s="51"/>
      <c r="F534" s="51"/>
      <c r="G534" s="51"/>
      <c r="H534" s="51"/>
      <c r="I534" s="51"/>
      <c r="J534" s="51"/>
    </row>
    <row r="535" spans="1:10" s="50" customFormat="1" x14ac:dyDescent="0.3">
      <c r="A535" s="51"/>
      <c r="B535" s="51"/>
      <c r="C535" s="51"/>
      <c r="D535" s="51"/>
      <c r="E535" s="51"/>
      <c r="F535" s="51"/>
      <c r="G535" s="51"/>
      <c r="H535" s="51"/>
      <c r="I535" s="51"/>
      <c r="J535" s="51"/>
    </row>
    <row r="536" spans="1:10" s="50" customFormat="1" x14ac:dyDescent="0.3">
      <c r="A536" s="51"/>
      <c r="B536" s="51"/>
      <c r="C536" s="51"/>
      <c r="D536" s="51"/>
      <c r="E536" s="51"/>
      <c r="F536" s="51"/>
      <c r="G536" s="51"/>
      <c r="H536" s="51"/>
      <c r="I536" s="51"/>
      <c r="J536" s="51"/>
    </row>
    <row r="537" spans="1:10" s="50" customFormat="1" x14ac:dyDescent="0.3">
      <c r="A537" s="51"/>
      <c r="B537" s="51"/>
      <c r="C537" s="51"/>
      <c r="D537" s="51"/>
      <c r="E537" s="51"/>
      <c r="F537" s="51"/>
      <c r="G537" s="51"/>
      <c r="H537" s="51"/>
      <c r="I537" s="51"/>
      <c r="J537" s="51"/>
    </row>
    <row r="538" spans="1:10" s="50" customFormat="1" x14ac:dyDescent="0.3">
      <c r="A538" s="51"/>
      <c r="B538" s="51"/>
      <c r="C538" s="51"/>
      <c r="D538" s="51"/>
      <c r="E538" s="51"/>
      <c r="F538" s="51"/>
      <c r="G538" s="51"/>
      <c r="H538" s="51"/>
      <c r="I538" s="51"/>
      <c r="J538" s="51"/>
    </row>
    <row r="539" spans="1:10" s="50" customFormat="1" x14ac:dyDescent="0.3">
      <c r="A539" s="51"/>
      <c r="B539" s="51"/>
      <c r="C539" s="51"/>
      <c r="D539" s="51"/>
      <c r="E539" s="51"/>
      <c r="F539" s="51"/>
      <c r="G539" s="51"/>
      <c r="H539" s="51"/>
      <c r="I539" s="51"/>
      <c r="J539" s="51"/>
    </row>
    <row r="540" spans="1:10" s="50" customFormat="1" x14ac:dyDescent="0.3">
      <c r="A540" s="51"/>
      <c r="B540" s="51"/>
      <c r="C540" s="51"/>
      <c r="D540" s="51"/>
      <c r="E540" s="51"/>
      <c r="F540" s="51"/>
      <c r="G540" s="51"/>
      <c r="H540" s="51"/>
      <c r="I540" s="51"/>
      <c r="J540" s="51"/>
    </row>
    <row r="541" spans="1:10" s="50" customFormat="1" x14ac:dyDescent="0.3">
      <c r="A541" s="51"/>
      <c r="B541" s="51"/>
      <c r="C541" s="51"/>
      <c r="D541" s="51"/>
      <c r="E541" s="51"/>
      <c r="F541" s="51"/>
      <c r="G541" s="51"/>
      <c r="H541" s="51"/>
      <c r="I541" s="51"/>
      <c r="J541" s="51"/>
    </row>
    <row r="542" spans="1:10" s="50" customFormat="1" x14ac:dyDescent="0.3">
      <c r="A542" s="51"/>
      <c r="B542" s="51"/>
      <c r="C542" s="51"/>
      <c r="D542" s="51"/>
      <c r="E542" s="51"/>
      <c r="F542" s="51"/>
      <c r="G542" s="51"/>
      <c r="H542" s="51"/>
      <c r="I542" s="51"/>
      <c r="J542" s="51"/>
    </row>
    <row r="543" spans="1:10" s="50" customFormat="1" x14ac:dyDescent="0.3">
      <c r="A543" s="51"/>
      <c r="B543" s="51"/>
      <c r="C543" s="51"/>
      <c r="D543" s="51"/>
      <c r="E543" s="51"/>
      <c r="F543" s="51"/>
      <c r="G543" s="51"/>
      <c r="H543" s="51"/>
      <c r="I543" s="51"/>
      <c r="J543" s="51"/>
    </row>
    <row r="544" spans="1:10" s="50" customFormat="1" x14ac:dyDescent="0.3">
      <c r="A544" s="51"/>
      <c r="B544" s="51"/>
      <c r="C544" s="51"/>
      <c r="D544" s="51"/>
      <c r="E544" s="51"/>
      <c r="F544" s="51"/>
      <c r="G544" s="51"/>
      <c r="H544" s="51"/>
      <c r="I544" s="51"/>
      <c r="J544" s="51"/>
    </row>
    <row r="545" spans="1:10" s="50" customFormat="1" x14ac:dyDescent="0.3">
      <c r="A545" s="51"/>
      <c r="B545" s="51"/>
      <c r="C545" s="51"/>
      <c r="D545" s="51"/>
      <c r="E545" s="51"/>
      <c r="F545" s="51"/>
      <c r="G545" s="51"/>
      <c r="H545" s="51"/>
      <c r="I545" s="51"/>
      <c r="J545" s="51"/>
    </row>
    <row r="546" spans="1:10" s="50" customFormat="1" x14ac:dyDescent="0.3">
      <c r="A546" s="51"/>
      <c r="B546" s="51"/>
      <c r="C546" s="51"/>
      <c r="D546" s="51"/>
      <c r="E546" s="51"/>
      <c r="F546" s="51"/>
      <c r="G546" s="51"/>
      <c r="H546" s="51"/>
      <c r="I546" s="51"/>
      <c r="J546" s="51"/>
    </row>
    <row r="547" spans="1:10" s="50" customFormat="1" x14ac:dyDescent="0.3">
      <c r="A547" s="51"/>
      <c r="B547" s="51"/>
      <c r="C547" s="51"/>
      <c r="D547" s="51"/>
      <c r="E547" s="51"/>
      <c r="F547" s="51"/>
      <c r="G547" s="51"/>
      <c r="H547" s="51"/>
      <c r="I547" s="51"/>
      <c r="J547" s="51"/>
    </row>
    <row r="548" spans="1:10" s="50" customFormat="1" x14ac:dyDescent="0.3">
      <c r="A548" s="51"/>
      <c r="B548" s="51"/>
      <c r="C548" s="51"/>
      <c r="D548" s="51"/>
      <c r="E548" s="51"/>
      <c r="F548" s="51"/>
      <c r="G548" s="51"/>
      <c r="H548" s="51"/>
      <c r="I548" s="51"/>
      <c r="J548" s="51"/>
    </row>
    <row r="549" spans="1:10" s="50" customFormat="1" x14ac:dyDescent="0.3">
      <c r="A549" s="51"/>
      <c r="B549" s="51"/>
      <c r="C549" s="51"/>
      <c r="D549" s="51"/>
      <c r="E549" s="51"/>
      <c r="F549" s="51"/>
      <c r="G549" s="51"/>
      <c r="H549" s="51"/>
      <c r="I549" s="51"/>
      <c r="J549" s="51"/>
    </row>
    <row r="550" spans="1:10" s="50" customFormat="1" x14ac:dyDescent="0.3">
      <c r="A550" s="51"/>
      <c r="B550" s="51"/>
      <c r="C550" s="51"/>
      <c r="D550" s="51"/>
      <c r="E550" s="51"/>
      <c r="F550" s="51"/>
      <c r="G550" s="51"/>
      <c r="H550" s="51"/>
      <c r="I550" s="51"/>
      <c r="J550" s="51"/>
    </row>
    <row r="551" spans="1:10" s="50" customFormat="1" x14ac:dyDescent="0.3">
      <c r="A551" s="51"/>
      <c r="B551" s="51"/>
      <c r="C551" s="51"/>
      <c r="D551" s="51"/>
      <c r="E551" s="51"/>
      <c r="F551" s="51"/>
      <c r="G551" s="51"/>
      <c r="H551" s="51"/>
      <c r="I551" s="51"/>
      <c r="J551" s="51"/>
    </row>
    <row r="552" spans="1:10" s="50" customFormat="1" x14ac:dyDescent="0.3">
      <c r="A552" s="51"/>
      <c r="B552" s="51"/>
      <c r="C552" s="51"/>
      <c r="D552" s="51"/>
      <c r="E552" s="51"/>
      <c r="F552" s="51"/>
      <c r="G552" s="51"/>
      <c r="H552" s="51"/>
      <c r="I552" s="51"/>
      <c r="J552" s="51"/>
    </row>
    <row r="553" spans="1:10" s="50" customFormat="1" x14ac:dyDescent="0.3">
      <c r="A553" s="51"/>
      <c r="B553" s="51"/>
      <c r="C553" s="51"/>
      <c r="D553" s="51"/>
      <c r="E553" s="51"/>
      <c r="F553" s="51"/>
      <c r="G553" s="51"/>
      <c r="H553" s="51"/>
      <c r="I553" s="51"/>
      <c r="J553" s="51"/>
    </row>
    <row r="554" spans="1:10" s="50" customFormat="1" x14ac:dyDescent="0.3">
      <c r="A554" s="51"/>
      <c r="B554" s="51"/>
      <c r="C554" s="51"/>
      <c r="D554" s="51"/>
      <c r="E554" s="51"/>
      <c r="F554" s="51"/>
      <c r="G554" s="51"/>
      <c r="H554" s="51"/>
      <c r="I554" s="51"/>
      <c r="J554" s="51"/>
    </row>
    <row r="555" spans="1:10" s="50" customFormat="1" x14ac:dyDescent="0.3">
      <c r="A555" s="51"/>
      <c r="B555" s="51"/>
      <c r="C555" s="51"/>
      <c r="D555" s="51"/>
      <c r="E555" s="51"/>
      <c r="F555" s="51"/>
      <c r="G555" s="51"/>
      <c r="H555" s="51"/>
      <c r="I555" s="51"/>
      <c r="J555" s="51"/>
    </row>
    <row r="556" spans="1:10" s="50" customFormat="1" x14ac:dyDescent="0.3">
      <c r="A556" s="51"/>
      <c r="B556" s="51"/>
      <c r="C556" s="51"/>
      <c r="D556" s="51"/>
      <c r="E556" s="51"/>
      <c r="F556" s="51"/>
      <c r="G556" s="51"/>
      <c r="H556" s="51"/>
      <c r="I556" s="51"/>
      <c r="J556" s="51"/>
    </row>
    <row r="557" spans="1:10" s="50" customFormat="1" x14ac:dyDescent="0.3">
      <c r="A557" s="51"/>
      <c r="B557" s="51"/>
      <c r="C557" s="51"/>
      <c r="D557" s="51"/>
      <c r="E557" s="51"/>
      <c r="F557" s="51"/>
      <c r="G557" s="51"/>
      <c r="H557" s="51"/>
      <c r="I557" s="51"/>
      <c r="J557" s="51"/>
    </row>
    <row r="558" spans="1:10" s="50" customFormat="1" x14ac:dyDescent="0.3">
      <c r="A558" s="51"/>
      <c r="B558" s="51"/>
      <c r="C558" s="51"/>
      <c r="D558" s="51"/>
      <c r="E558" s="51"/>
      <c r="F558" s="51"/>
      <c r="G558" s="51"/>
      <c r="H558" s="51"/>
      <c r="I558" s="51"/>
      <c r="J558" s="51"/>
    </row>
    <row r="559" spans="1:10" s="50" customFormat="1" x14ac:dyDescent="0.3">
      <c r="A559" s="51"/>
      <c r="B559" s="51"/>
      <c r="C559" s="51"/>
      <c r="D559" s="51"/>
      <c r="E559" s="51"/>
      <c r="F559" s="51"/>
      <c r="G559" s="51"/>
      <c r="H559" s="51"/>
      <c r="I559" s="51"/>
      <c r="J559" s="51"/>
    </row>
    <row r="560" spans="1:10" s="50" customFormat="1" x14ac:dyDescent="0.3">
      <c r="A560" s="51"/>
      <c r="B560" s="51"/>
      <c r="C560" s="51"/>
      <c r="D560" s="51"/>
      <c r="E560" s="51"/>
      <c r="F560" s="51"/>
      <c r="G560" s="51"/>
      <c r="H560" s="51"/>
      <c r="I560" s="51"/>
      <c r="J560" s="51"/>
    </row>
    <row r="561" spans="1:10" s="50" customFormat="1" x14ac:dyDescent="0.3">
      <c r="A561" s="51"/>
      <c r="B561" s="51"/>
      <c r="C561" s="51"/>
      <c r="D561" s="51"/>
      <c r="E561" s="51"/>
      <c r="F561" s="51"/>
      <c r="G561" s="51"/>
      <c r="H561" s="51"/>
      <c r="I561" s="51"/>
      <c r="J561" s="51"/>
    </row>
    <row r="562" spans="1:10" s="50" customFormat="1" x14ac:dyDescent="0.3">
      <c r="A562" s="51"/>
      <c r="B562" s="51"/>
      <c r="C562" s="51"/>
      <c r="D562" s="51"/>
      <c r="E562" s="51"/>
      <c r="F562" s="51"/>
      <c r="G562" s="51"/>
      <c r="H562" s="51"/>
      <c r="I562" s="51"/>
      <c r="J562" s="51"/>
    </row>
    <row r="563" spans="1:10" s="50" customFormat="1" x14ac:dyDescent="0.3">
      <c r="A563" s="51"/>
      <c r="B563" s="51"/>
      <c r="C563" s="51"/>
      <c r="D563" s="51"/>
      <c r="E563" s="51"/>
      <c r="F563" s="51"/>
      <c r="G563" s="51"/>
      <c r="H563" s="51"/>
      <c r="I563" s="51"/>
      <c r="J563" s="51"/>
    </row>
    <row r="564" spans="1:10" s="50" customFormat="1" x14ac:dyDescent="0.3">
      <c r="A564" s="51"/>
      <c r="B564" s="51"/>
      <c r="C564" s="51"/>
      <c r="D564" s="51"/>
      <c r="E564" s="51"/>
      <c r="F564" s="51"/>
      <c r="G564" s="51"/>
      <c r="H564" s="51"/>
      <c r="I564" s="51"/>
      <c r="J564" s="51"/>
    </row>
    <row r="565" spans="1:10" s="50" customFormat="1" x14ac:dyDescent="0.3">
      <c r="A565" s="51"/>
      <c r="B565" s="51"/>
      <c r="C565" s="51"/>
      <c r="D565" s="51"/>
      <c r="E565" s="51"/>
      <c r="F565" s="51"/>
      <c r="G565" s="51"/>
      <c r="H565" s="51"/>
      <c r="I565" s="51"/>
      <c r="J565" s="51"/>
    </row>
    <row r="566" spans="1:10" s="50" customFormat="1" x14ac:dyDescent="0.3">
      <c r="A566" s="51"/>
      <c r="B566" s="51"/>
      <c r="C566" s="51"/>
      <c r="D566" s="51"/>
      <c r="E566" s="51"/>
      <c r="F566" s="51"/>
      <c r="G566" s="51"/>
      <c r="H566" s="51"/>
      <c r="I566" s="51"/>
      <c r="J566" s="51"/>
    </row>
    <row r="567" spans="1:10" s="50" customFormat="1" x14ac:dyDescent="0.3">
      <c r="A567" s="51"/>
      <c r="B567" s="51"/>
      <c r="C567" s="51"/>
      <c r="D567" s="51"/>
      <c r="E567" s="51"/>
      <c r="F567" s="51"/>
      <c r="G567" s="51"/>
      <c r="H567" s="51"/>
      <c r="I567" s="51"/>
      <c r="J567" s="51"/>
    </row>
    <row r="568" spans="1:10" s="50" customFormat="1" x14ac:dyDescent="0.3">
      <c r="A568" s="51"/>
      <c r="B568" s="51"/>
      <c r="C568" s="51"/>
      <c r="D568" s="51"/>
      <c r="E568" s="51"/>
      <c r="F568" s="51"/>
      <c r="G568" s="51"/>
      <c r="H568" s="51"/>
      <c r="I568" s="51"/>
      <c r="J568" s="51"/>
    </row>
    <row r="569" spans="1:10" s="50" customFormat="1" x14ac:dyDescent="0.3">
      <c r="A569" s="51"/>
      <c r="B569" s="51"/>
      <c r="C569" s="51"/>
      <c r="D569" s="51"/>
      <c r="E569" s="51"/>
      <c r="F569" s="51"/>
      <c r="G569" s="51"/>
      <c r="H569" s="51"/>
      <c r="I569" s="51"/>
      <c r="J569" s="51"/>
    </row>
    <row r="570" spans="1:10" s="50" customFormat="1" x14ac:dyDescent="0.3">
      <c r="A570" s="51"/>
      <c r="B570" s="51"/>
      <c r="C570" s="51"/>
      <c r="D570" s="51"/>
      <c r="E570" s="51"/>
      <c r="F570" s="51"/>
      <c r="G570" s="51"/>
      <c r="H570" s="51"/>
      <c r="I570" s="51"/>
      <c r="J570" s="51"/>
    </row>
    <row r="571" spans="1:10" s="50" customFormat="1" x14ac:dyDescent="0.3">
      <c r="A571" s="51"/>
      <c r="B571" s="51"/>
      <c r="C571" s="51"/>
      <c r="D571" s="51"/>
      <c r="E571" s="51"/>
      <c r="F571" s="51"/>
      <c r="G571" s="51"/>
      <c r="H571" s="51"/>
      <c r="I571" s="51"/>
      <c r="J571" s="51"/>
    </row>
    <row r="572" spans="1:10" s="50" customFormat="1" x14ac:dyDescent="0.3">
      <c r="A572" s="51"/>
      <c r="B572" s="51"/>
      <c r="C572" s="51"/>
      <c r="D572" s="51"/>
      <c r="E572" s="51"/>
      <c r="F572" s="51"/>
      <c r="G572" s="51"/>
      <c r="H572" s="51"/>
      <c r="I572" s="51"/>
      <c r="J572" s="51"/>
    </row>
    <row r="573" spans="1:10" s="50" customFormat="1" x14ac:dyDescent="0.3">
      <c r="A573" s="51"/>
      <c r="B573" s="51"/>
      <c r="C573" s="51"/>
      <c r="D573" s="51"/>
      <c r="E573" s="51"/>
      <c r="F573" s="51"/>
      <c r="G573" s="51"/>
      <c r="H573" s="51"/>
      <c r="I573" s="51"/>
      <c r="J573" s="51"/>
    </row>
    <row r="574" spans="1:10" s="50" customFormat="1" x14ac:dyDescent="0.3">
      <c r="A574" s="51"/>
      <c r="B574" s="51"/>
      <c r="C574" s="51"/>
      <c r="D574" s="51"/>
      <c r="E574" s="51"/>
      <c r="F574" s="51"/>
      <c r="G574" s="51"/>
      <c r="H574" s="51"/>
      <c r="I574" s="51"/>
      <c r="J574" s="51"/>
    </row>
    <row r="575" spans="1:10" s="50" customFormat="1" x14ac:dyDescent="0.3">
      <c r="A575" s="51"/>
      <c r="B575" s="51"/>
      <c r="C575" s="51"/>
      <c r="D575" s="51"/>
      <c r="E575" s="51"/>
      <c r="F575" s="51"/>
      <c r="G575" s="51"/>
      <c r="H575" s="51"/>
      <c r="I575" s="51"/>
      <c r="J575" s="51"/>
    </row>
    <row r="576" spans="1:10" s="50" customFormat="1" x14ac:dyDescent="0.3">
      <c r="A576" s="51"/>
      <c r="B576" s="51"/>
      <c r="C576" s="51"/>
      <c r="D576" s="51"/>
      <c r="E576" s="51"/>
      <c r="F576" s="51"/>
      <c r="G576" s="51"/>
      <c r="H576" s="51"/>
      <c r="I576" s="51"/>
      <c r="J576" s="51"/>
    </row>
    <row r="577" spans="1:10" s="50" customFormat="1" x14ac:dyDescent="0.3">
      <c r="A577" s="51"/>
      <c r="B577" s="51"/>
      <c r="C577" s="51"/>
      <c r="D577" s="51"/>
      <c r="E577" s="51"/>
      <c r="F577" s="51"/>
      <c r="G577" s="51"/>
      <c r="H577" s="51"/>
      <c r="I577" s="51"/>
      <c r="J577" s="51"/>
    </row>
    <row r="578" spans="1:10" s="50" customFormat="1" x14ac:dyDescent="0.3">
      <c r="A578" s="51"/>
      <c r="B578" s="51"/>
      <c r="C578" s="51"/>
      <c r="D578" s="51"/>
      <c r="E578" s="51"/>
      <c r="F578" s="51"/>
      <c r="G578" s="51"/>
      <c r="H578" s="51"/>
      <c r="I578" s="51"/>
      <c r="J578" s="51"/>
    </row>
    <row r="579" spans="1:10" s="50" customFormat="1" x14ac:dyDescent="0.3">
      <c r="A579" s="51"/>
      <c r="B579" s="51"/>
      <c r="C579" s="51"/>
      <c r="D579" s="51"/>
      <c r="E579" s="51"/>
      <c r="F579" s="51"/>
      <c r="G579" s="51"/>
      <c r="H579" s="51"/>
      <c r="I579" s="51"/>
      <c r="J579" s="51"/>
    </row>
    <row r="580" spans="1:10" s="50" customFormat="1" x14ac:dyDescent="0.3">
      <c r="A580" s="51"/>
      <c r="B580" s="51"/>
      <c r="C580" s="51"/>
      <c r="D580" s="51"/>
      <c r="E580" s="51"/>
      <c r="F580" s="51"/>
      <c r="G580" s="51"/>
      <c r="H580" s="51"/>
      <c r="I580" s="51"/>
      <c r="J580" s="51"/>
    </row>
    <row r="581" spans="1:10" s="50" customFormat="1" x14ac:dyDescent="0.3">
      <c r="A581" s="51"/>
      <c r="B581" s="51"/>
      <c r="C581" s="51"/>
      <c r="D581" s="51"/>
      <c r="E581" s="51"/>
      <c r="F581" s="51"/>
      <c r="G581" s="51"/>
      <c r="H581" s="51"/>
      <c r="I581" s="51"/>
      <c r="J581" s="51"/>
    </row>
    <row r="582" spans="1:10" s="50" customFormat="1" x14ac:dyDescent="0.3">
      <c r="A582" s="51"/>
      <c r="B582" s="51"/>
      <c r="C582" s="51"/>
      <c r="D582" s="51"/>
      <c r="E582" s="51"/>
      <c r="F582" s="51"/>
      <c r="G582" s="51"/>
      <c r="H582" s="51"/>
      <c r="I582" s="51"/>
      <c r="J582" s="51"/>
    </row>
    <row r="583" spans="1:10" s="50" customFormat="1" x14ac:dyDescent="0.3">
      <c r="A583" s="51"/>
      <c r="B583" s="51"/>
      <c r="C583" s="51"/>
      <c r="D583" s="51"/>
      <c r="E583" s="51"/>
      <c r="F583" s="51"/>
      <c r="G583" s="51"/>
      <c r="H583" s="51"/>
      <c r="I583" s="51"/>
      <c r="J583" s="51"/>
    </row>
    <row r="584" spans="1:10" s="50" customFormat="1" x14ac:dyDescent="0.3">
      <c r="A584" s="51"/>
      <c r="B584" s="51"/>
      <c r="C584" s="51"/>
      <c r="D584" s="51"/>
      <c r="E584" s="51"/>
      <c r="F584" s="51"/>
      <c r="G584" s="51"/>
      <c r="H584" s="51"/>
      <c r="I584" s="51"/>
      <c r="J584" s="51"/>
    </row>
    <row r="585" spans="1:10" s="50" customFormat="1" x14ac:dyDescent="0.3">
      <c r="A585" s="51"/>
      <c r="B585" s="51"/>
      <c r="C585" s="51"/>
      <c r="D585" s="51"/>
      <c r="E585" s="51"/>
      <c r="F585" s="51"/>
      <c r="G585" s="51"/>
      <c r="H585" s="51"/>
      <c r="I585" s="51"/>
      <c r="J585" s="51"/>
    </row>
    <row r="586" spans="1:10" s="50" customFormat="1" x14ac:dyDescent="0.3">
      <c r="A586" s="51"/>
      <c r="B586" s="51"/>
      <c r="C586" s="51"/>
      <c r="D586" s="51"/>
      <c r="E586" s="51"/>
      <c r="F586" s="51"/>
      <c r="G586" s="51"/>
      <c r="H586" s="51"/>
      <c r="I586" s="51"/>
      <c r="J586" s="51"/>
    </row>
    <row r="587" spans="1:10" s="50" customFormat="1" x14ac:dyDescent="0.3">
      <c r="A587" s="51"/>
      <c r="B587" s="51"/>
      <c r="C587" s="51"/>
      <c r="D587" s="51"/>
      <c r="E587" s="51"/>
      <c r="F587" s="51"/>
      <c r="G587" s="51"/>
      <c r="H587" s="51"/>
      <c r="I587" s="51"/>
      <c r="J587" s="51"/>
    </row>
    <row r="588" spans="1:10" s="50" customFormat="1" x14ac:dyDescent="0.3">
      <c r="A588" s="51"/>
      <c r="B588" s="51"/>
      <c r="C588" s="51"/>
      <c r="D588" s="51"/>
      <c r="E588" s="51"/>
      <c r="F588" s="51"/>
      <c r="G588" s="51"/>
      <c r="H588" s="51"/>
      <c r="I588" s="51"/>
      <c r="J588" s="51"/>
    </row>
    <row r="589" spans="1:10" s="50" customFormat="1" x14ac:dyDescent="0.3">
      <c r="A589" s="51"/>
      <c r="B589" s="51"/>
      <c r="C589" s="51"/>
      <c r="D589" s="51"/>
      <c r="E589" s="51"/>
      <c r="F589" s="51"/>
      <c r="G589" s="51"/>
      <c r="H589" s="51"/>
      <c r="I589" s="51"/>
      <c r="J589" s="51"/>
    </row>
    <row r="590" spans="1:10" s="50" customFormat="1" x14ac:dyDescent="0.3">
      <c r="A590" s="51"/>
      <c r="B590" s="51"/>
      <c r="C590" s="51"/>
      <c r="D590" s="51"/>
      <c r="E590" s="51"/>
      <c r="F590" s="51"/>
      <c r="G590" s="51"/>
      <c r="H590" s="51"/>
      <c r="I590" s="51"/>
      <c r="J590" s="51"/>
    </row>
    <row r="591" spans="1:10" s="50" customFormat="1" x14ac:dyDescent="0.3">
      <c r="A591" s="51"/>
      <c r="B591" s="51"/>
      <c r="C591" s="51"/>
      <c r="D591" s="51"/>
      <c r="E591" s="51"/>
      <c r="F591" s="51"/>
      <c r="G591" s="51"/>
      <c r="H591" s="51"/>
      <c r="I591" s="51"/>
      <c r="J591" s="51"/>
    </row>
    <row r="592" spans="1:10" s="50" customFormat="1" x14ac:dyDescent="0.3">
      <c r="A592" s="51"/>
      <c r="B592" s="51"/>
      <c r="C592" s="51"/>
      <c r="D592" s="51"/>
      <c r="E592" s="51"/>
      <c r="F592" s="51"/>
      <c r="G592" s="51"/>
      <c r="H592" s="51"/>
      <c r="I592" s="51"/>
      <c r="J592" s="51"/>
    </row>
    <row r="593" spans="1:10" s="50" customFormat="1" x14ac:dyDescent="0.3">
      <c r="A593" s="51"/>
      <c r="B593" s="51"/>
      <c r="C593" s="51"/>
      <c r="D593" s="51"/>
      <c r="E593" s="51"/>
      <c r="F593" s="51"/>
      <c r="G593" s="51"/>
      <c r="H593" s="51"/>
      <c r="I593" s="51"/>
      <c r="J593" s="51"/>
    </row>
    <row r="594" spans="1:10" s="50" customFormat="1" x14ac:dyDescent="0.3">
      <c r="A594" s="51"/>
      <c r="B594" s="51"/>
      <c r="C594" s="51"/>
      <c r="D594" s="51"/>
      <c r="E594" s="51"/>
      <c r="F594" s="51"/>
      <c r="G594" s="51"/>
      <c r="H594" s="51"/>
      <c r="I594" s="51"/>
      <c r="J594" s="51"/>
    </row>
    <row r="595" spans="1:10" s="50" customFormat="1" x14ac:dyDescent="0.3">
      <c r="A595" s="51"/>
      <c r="B595" s="51"/>
      <c r="C595" s="51"/>
      <c r="D595" s="51"/>
      <c r="E595" s="51"/>
      <c r="F595" s="51"/>
      <c r="G595" s="51"/>
      <c r="H595" s="51"/>
      <c r="I595" s="51"/>
      <c r="J595" s="51"/>
    </row>
    <row r="596" spans="1:10" s="50" customFormat="1" x14ac:dyDescent="0.3">
      <c r="A596" s="51"/>
      <c r="B596" s="51"/>
      <c r="C596" s="51"/>
      <c r="D596" s="51"/>
      <c r="E596" s="51"/>
      <c r="F596" s="51"/>
      <c r="G596" s="51"/>
      <c r="H596" s="51"/>
      <c r="I596" s="51"/>
      <c r="J596" s="51"/>
    </row>
    <row r="597" spans="1:10" s="50" customFormat="1" x14ac:dyDescent="0.3">
      <c r="A597" s="51"/>
      <c r="B597" s="51"/>
      <c r="C597" s="51"/>
      <c r="D597" s="51"/>
      <c r="E597" s="51"/>
      <c r="F597" s="51"/>
      <c r="G597" s="51"/>
      <c r="H597" s="51"/>
      <c r="I597" s="51"/>
      <c r="J597" s="51"/>
    </row>
    <row r="598" spans="1:10" s="50" customFormat="1" x14ac:dyDescent="0.3">
      <c r="A598" s="51"/>
      <c r="B598" s="51"/>
      <c r="C598" s="51"/>
      <c r="D598" s="51"/>
      <c r="E598" s="51"/>
      <c r="F598" s="51"/>
      <c r="G598" s="51"/>
      <c r="H598" s="51"/>
      <c r="I598" s="51"/>
      <c r="J598" s="51"/>
    </row>
    <row r="599" spans="1:10" s="50" customFormat="1" x14ac:dyDescent="0.3">
      <c r="A599" s="51"/>
      <c r="B599" s="51"/>
      <c r="C599" s="51"/>
      <c r="D599" s="51"/>
      <c r="E599" s="51"/>
      <c r="F599" s="51"/>
      <c r="G599" s="51"/>
      <c r="H599" s="51"/>
      <c r="I599" s="51"/>
      <c r="J599" s="51"/>
    </row>
    <row r="600" spans="1:10" s="50" customFormat="1" x14ac:dyDescent="0.3">
      <c r="A600" s="51"/>
      <c r="B600" s="51"/>
      <c r="C600" s="51"/>
      <c r="D600" s="51"/>
      <c r="E600" s="51"/>
      <c r="F600" s="51"/>
      <c r="G600" s="51"/>
      <c r="H600" s="51"/>
      <c r="I600" s="51"/>
      <c r="J600" s="51"/>
    </row>
    <row r="601" spans="1:10" s="50" customFormat="1" x14ac:dyDescent="0.3">
      <c r="A601" s="51"/>
      <c r="B601" s="51"/>
      <c r="C601" s="51"/>
      <c r="D601" s="51"/>
      <c r="E601" s="51"/>
      <c r="F601" s="51"/>
      <c r="G601" s="51"/>
      <c r="H601" s="51"/>
      <c r="I601" s="51"/>
      <c r="J601" s="51"/>
    </row>
    <row r="602" spans="1:10" s="50" customFormat="1" x14ac:dyDescent="0.3">
      <c r="A602" s="51"/>
      <c r="B602" s="51"/>
      <c r="C602" s="51"/>
      <c r="D602" s="51"/>
      <c r="E602" s="51"/>
      <c r="F602" s="51"/>
      <c r="G602" s="51"/>
      <c r="H602" s="51"/>
      <c r="I602" s="51"/>
      <c r="J602" s="51"/>
    </row>
    <row r="603" spans="1:10" s="50" customFormat="1" x14ac:dyDescent="0.3">
      <c r="A603" s="51"/>
      <c r="B603" s="51"/>
      <c r="C603" s="51"/>
      <c r="D603" s="51"/>
      <c r="E603" s="51"/>
      <c r="F603" s="51"/>
      <c r="G603" s="51"/>
      <c r="H603" s="51"/>
      <c r="I603" s="51"/>
      <c r="J603" s="51"/>
    </row>
    <row r="604" spans="1:10" s="50" customFormat="1" x14ac:dyDescent="0.3">
      <c r="A604" s="51"/>
      <c r="B604" s="51"/>
      <c r="C604" s="51"/>
      <c r="D604" s="51"/>
      <c r="E604" s="51"/>
      <c r="F604" s="51"/>
      <c r="G604" s="51"/>
      <c r="H604" s="51"/>
      <c r="I604" s="51"/>
      <c r="J604" s="51"/>
    </row>
    <row r="605" spans="1:10" s="50" customFormat="1" x14ac:dyDescent="0.3">
      <c r="A605" s="51"/>
      <c r="B605" s="51"/>
      <c r="C605" s="51"/>
      <c r="D605" s="51"/>
      <c r="E605" s="51"/>
      <c r="F605" s="51"/>
      <c r="G605" s="51"/>
      <c r="H605" s="51"/>
      <c r="I605" s="51"/>
      <c r="J605" s="51"/>
    </row>
    <row r="606" spans="1:10" s="50" customFormat="1" x14ac:dyDescent="0.3">
      <c r="A606" s="51"/>
      <c r="B606" s="51"/>
      <c r="C606" s="51"/>
      <c r="D606" s="51"/>
      <c r="E606" s="51"/>
      <c r="F606" s="51"/>
      <c r="G606" s="51"/>
      <c r="H606" s="51"/>
      <c r="I606" s="51"/>
      <c r="J606" s="51"/>
    </row>
    <row r="607" spans="1:10" s="50" customFormat="1" x14ac:dyDescent="0.3">
      <c r="A607" s="51"/>
      <c r="B607" s="51"/>
      <c r="C607" s="51"/>
      <c r="D607" s="51"/>
      <c r="E607" s="51"/>
      <c r="F607" s="51"/>
      <c r="G607" s="51"/>
      <c r="H607" s="51"/>
      <c r="I607" s="51"/>
      <c r="J607" s="51"/>
    </row>
    <row r="608" spans="1:10" s="50" customFormat="1" x14ac:dyDescent="0.3">
      <c r="A608" s="51"/>
      <c r="B608" s="51"/>
      <c r="C608" s="51"/>
      <c r="D608" s="51"/>
      <c r="E608" s="51"/>
      <c r="F608" s="51"/>
      <c r="G608" s="51"/>
      <c r="H608" s="51"/>
      <c r="I608" s="51"/>
      <c r="J608" s="51"/>
    </row>
    <row r="609" spans="1:10" s="50" customFormat="1" x14ac:dyDescent="0.3">
      <c r="A609" s="51"/>
      <c r="B609" s="51"/>
      <c r="C609" s="51"/>
      <c r="D609" s="51"/>
      <c r="E609" s="51"/>
      <c r="F609" s="51"/>
      <c r="G609" s="51"/>
      <c r="H609" s="51"/>
      <c r="I609" s="51"/>
      <c r="J609" s="51"/>
    </row>
    <row r="610" spans="1:10" s="50" customFormat="1" x14ac:dyDescent="0.3">
      <c r="A610" s="51"/>
      <c r="B610" s="51"/>
      <c r="C610" s="51"/>
      <c r="D610" s="51"/>
      <c r="E610" s="51"/>
      <c r="F610" s="51"/>
      <c r="G610" s="51"/>
      <c r="H610" s="51"/>
      <c r="I610" s="51"/>
      <c r="J610" s="51"/>
    </row>
    <row r="611" spans="1:10" s="50" customFormat="1" x14ac:dyDescent="0.3">
      <c r="A611" s="51"/>
      <c r="B611" s="51"/>
      <c r="C611" s="51"/>
      <c r="D611" s="51"/>
      <c r="E611" s="51"/>
      <c r="F611" s="51"/>
      <c r="G611" s="51"/>
      <c r="H611" s="51"/>
      <c r="I611" s="51"/>
      <c r="J611" s="51"/>
    </row>
    <row r="612" spans="1:10" s="50" customFormat="1" x14ac:dyDescent="0.3">
      <c r="A612" s="51"/>
      <c r="B612" s="51"/>
      <c r="C612" s="51"/>
      <c r="D612" s="51"/>
      <c r="E612" s="51"/>
      <c r="F612" s="51"/>
      <c r="G612" s="51"/>
      <c r="H612" s="51"/>
      <c r="I612" s="51"/>
      <c r="J612" s="51"/>
    </row>
    <row r="613" spans="1:10" s="50" customFormat="1" x14ac:dyDescent="0.3">
      <c r="A613" s="51"/>
      <c r="B613" s="51"/>
      <c r="C613" s="51"/>
      <c r="D613" s="51"/>
      <c r="E613" s="51"/>
      <c r="F613" s="51"/>
      <c r="G613" s="51"/>
      <c r="H613" s="51"/>
      <c r="I613" s="51"/>
      <c r="J613" s="51"/>
    </row>
    <row r="614" spans="1:10" s="50" customFormat="1" x14ac:dyDescent="0.3">
      <c r="A614" s="51"/>
      <c r="B614" s="51"/>
      <c r="C614" s="51"/>
      <c r="D614" s="51"/>
      <c r="E614" s="51"/>
      <c r="F614" s="51"/>
      <c r="G614" s="51"/>
      <c r="H614" s="51"/>
      <c r="I614" s="51"/>
      <c r="J614" s="51"/>
    </row>
    <row r="615" spans="1:10" s="50" customFormat="1" x14ac:dyDescent="0.3">
      <c r="A615" s="51"/>
      <c r="B615" s="51"/>
      <c r="C615" s="51"/>
      <c r="D615" s="51"/>
      <c r="E615" s="51"/>
      <c r="F615" s="51"/>
      <c r="G615" s="51"/>
      <c r="H615" s="51"/>
      <c r="I615" s="51"/>
      <c r="J615" s="51"/>
    </row>
    <row r="616" spans="1:10" s="50" customFormat="1" x14ac:dyDescent="0.3">
      <c r="A616" s="51"/>
      <c r="B616" s="51"/>
      <c r="C616" s="51"/>
      <c r="D616" s="51"/>
      <c r="E616" s="51"/>
      <c r="F616" s="51"/>
      <c r="G616" s="51"/>
      <c r="H616" s="51"/>
      <c r="I616" s="51"/>
      <c r="J616" s="51"/>
    </row>
    <row r="617" spans="1:10" s="50" customFormat="1" x14ac:dyDescent="0.3">
      <c r="A617" s="51"/>
      <c r="B617" s="51"/>
      <c r="C617" s="51"/>
      <c r="D617" s="51"/>
      <c r="E617" s="51"/>
      <c r="F617" s="51"/>
      <c r="G617" s="51"/>
      <c r="H617" s="51"/>
      <c r="I617" s="51"/>
      <c r="J617" s="51"/>
    </row>
    <row r="618" spans="1:10" s="50" customFormat="1" x14ac:dyDescent="0.3">
      <c r="A618" s="51"/>
      <c r="B618" s="51"/>
      <c r="C618" s="51"/>
      <c r="D618" s="51"/>
      <c r="E618" s="51"/>
      <c r="F618" s="51"/>
      <c r="G618" s="51"/>
      <c r="H618" s="51"/>
      <c r="I618" s="51"/>
      <c r="J618" s="51"/>
    </row>
    <row r="619" spans="1:10" s="50" customFormat="1" x14ac:dyDescent="0.3">
      <c r="A619" s="51"/>
      <c r="B619" s="51"/>
      <c r="C619" s="51"/>
      <c r="D619" s="51"/>
      <c r="E619" s="51"/>
      <c r="F619" s="51"/>
      <c r="G619" s="51"/>
      <c r="H619" s="51"/>
      <c r="I619" s="51"/>
      <c r="J619" s="51"/>
    </row>
  </sheetData>
  <sheetProtection sheet="1" objects="1" scenarios="1"/>
  <protectedRanges>
    <protectedRange algorithmName="SHA-512" hashValue="GDWLxJ20tXqrKkGYYdJ04LlDZOPmYFQREz6T4co5JqH9nbhcYtwADNz3OUDn1JgGTCFEBTk20+qaW0GgkpPqfQ==" saltValue="jDs59FJH5Foq1Xw44xXgBg==" spinCount="100000" sqref="F332:G340" name="Rango1"/>
  </protectedRanges>
  <mergeCells count="18">
    <mergeCell ref="A1:K1"/>
    <mergeCell ref="A2:K2"/>
    <mergeCell ref="A3:K3"/>
    <mergeCell ref="A4:K4"/>
    <mergeCell ref="A5:K5"/>
    <mergeCell ref="F6:K6"/>
    <mergeCell ref="F7:K7"/>
    <mergeCell ref="F16:F17"/>
    <mergeCell ref="A16:A17"/>
    <mergeCell ref="B16:B17"/>
    <mergeCell ref="C16:C17"/>
    <mergeCell ref="D16:D17"/>
    <mergeCell ref="E16:E17"/>
    <mergeCell ref="K16:K17"/>
    <mergeCell ref="G16:G17"/>
    <mergeCell ref="H16:H17"/>
    <mergeCell ref="I16:I17"/>
    <mergeCell ref="J16:J17"/>
  </mergeCells>
  <pageMargins left="0.47244094488188981" right="0.11811023622047245" top="0.55118110236220474" bottom="0.43307086614173229" header="0" footer="0"/>
  <pageSetup paperSize="9" scale="62" orientation="portrait" verticalDpi="200" r:id="rId1"/>
  <headerFooter alignWithMargins="0"/>
  <ignoredErrors>
    <ignoredError sqref="K22 J23:K25 J27:K29 J44:K44 J46 J47:J53 J56:J57 J30:J32 K30:K32 K46:K53 K56:K57 J60 J62 J64 J66 J70 J72:J78" unlockedFormula="1"/>
    <ignoredError sqref="J26 J33:K33 J35:K35 J42:K43 K64 K70 K72" formula="1"/>
    <ignoredError sqref="J34:K34 J36:J41 K36:K41 K45 J45 J61 J63 K60 K62 J65 J71" formula="1"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28"/>
  <sheetViews>
    <sheetView topLeftCell="B507" zoomScale="85" zoomScaleNormal="85" workbookViewId="0">
      <selection activeCell="I516" sqref="I516"/>
    </sheetView>
  </sheetViews>
  <sheetFormatPr baseColWidth="10" defaultColWidth="9.28515625" defaultRowHeight="12.75" x14ac:dyDescent="0.2"/>
  <cols>
    <col min="1" max="1" width="81.28515625" style="217" customWidth="1"/>
    <col min="2" max="2" width="78.42578125" style="217" customWidth="1"/>
    <col min="3" max="3" width="32.28515625" style="214" customWidth="1"/>
    <col min="4" max="4" width="13" style="216" customWidth="1"/>
    <col min="5" max="5" width="15.42578125" style="214" customWidth="1"/>
    <col min="6" max="6" width="16.7109375" style="214" customWidth="1"/>
    <col min="7" max="256" width="9.28515625" style="62"/>
    <col min="257" max="257" width="30.7109375" style="62" customWidth="1"/>
    <col min="258" max="258" width="30.28515625" style="62" customWidth="1"/>
    <col min="259" max="259" width="52.7109375" style="62" customWidth="1"/>
    <col min="260" max="260" width="13" style="62" customWidth="1"/>
    <col min="261" max="261" width="15.42578125" style="62" customWidth="1"/>
    <col min="262" max="262" width="16.7109375" style="62" customWidth="1"/>
    <col min="263" max="512" width="9.28515625" style="62"/>
    <col min="513" max="513" width="30.7109375" style="62" customWidth="1"/>
    <col min="514" max="514" width="30.28515625" style="62" customWidth="1"/>
    <col min="515" max="515" width="52.7109375" style="62" customWidth="1"/>
    <col min="516" max="516" width="13" style="62" customWidth="1"/>
    <col min="517" max="517" width="15.42578125" style="62" customWidth="1"/>
    <col min="518" max="518" width="16.7109375" style="62" customWidth="1"/>
    <col min="519" max="768" width="9.28515625" style="62"/>
    <col min="769" max="769" width="30.7109375" style="62" customWidth="1"/>
    <col min="770" max="770" width="30.28515625" style="62" customWidth="1"/>
    <col min="771" max="771" width="52.7109375" style="62" customWidth="1"/>
    <col min="772" max="772" width="13" style="62" customWidth="1"/>
    <col min="773" max="773" width="15.42578125" style="62" customWidth="1"/>
    <col min="774" max="774" width="16.7109375" style="62" customWidth="1"/>
    <col min="775" max="1024" width="9.28515625" style="62"/>
    <col min="1025" max="1025" width="30.7109375" style="62" customWidth="1"/>
    <col min="1026" max="1026" width="30.28515625" style="62" customWidth="1"/>
    <col min="1027" max="1027" width="52.7109375" style="62" customWidth="1"/>
    <col min="1028" max="1028" width="13" style="62" customWidth="1"/>
    <col min="1029" max="1029" width="15.42578125" style="62" customWidth="1"/>
    <col min="1030" max="1030" width="16.7109375" style="62" customWidth="1"/>
    <col min="1031" max="1280" width="9.28515625" style="62"/>
    <col min="1281" max="1281" width="30.7109375" style="62" customWidth="1"/>
    <col min="1282" max="1282" width="30.28515625" style="62" customWidth="1"/>
    <col min="1283" max="1283" width="52.7109375" style="62" customWidth="1"/>
    <col min="1284" max="1284" width="13" style="62" customWidth="1"/>
    <col min="1285" max="1285" width="15.42578125" style="62" customWidth="1"/>
    <col min="1286" max="1286" width="16.7109375" style="62" customWidth="1"/>
    <col min="1287" max="1536" width="9.28515625" style="62"/>
    <col min="1537" max="1537" width="30.7109375" style="62" customWidth="1"/>
    <col min="1538" max="1538" width="30.28515625" style="62" customWidth="1"/>
    <col min="1539" max="1539" width="52.7109375" style="62" customWidth="1"/>
    <col min="1540" max="1540" width="13" style="62" customWidth="1"/>
    <col min="1541" max="1541" width="15.42578125" style="62" customWidth="1"/>
    <col min="1542" max="1542" width="16.7109375" style="62" customWidth="1"/>
    <col min="1543" max="1792" width="9.28515625" style="62"/>
    <col min="1793" max="1793" width="30.7109375" style="62" customWidth="1"/>
    <col min="1794" max="1794" width="30.28515625" style="62" customWidth="1"/>
    <col min="1795" max="1795" width="52.7109375" style="62" customWidth="1"/>
    <col min="1796" max="1796" width="13" style="62" customWidth="1"/>
    <col min="1797" max="1797" width="15.42578125" style="62" customWidth="1"/>
    <col min="1798" max="1798" width="16.7109375" style="62" customWidth="1"/>
    <col min="1799" max="2048" width="9.28515625" style="62"/>
    <col min="2049" max="2049" width="30.7109375" style="62" customWidth="1"/>
    <col min="2050" max="2050" width="30.28515625" style="62" customWidth="1"/>
    <col min="2051" max="2051" width="52.7109375" style="62" customWidth="1"/>
    <col min="2052" max="2052" width="13" style="62" customWidth="1"/>
    <col min="2053" max="2053" width="15.42578125" style="62" customWidth="1"/>
    <col min="2054" max="2054" width="16.7109375" style="62" customWidth="1"/>
    <col min="2055" max="2304" width="9.28515625" style="62"/>
    <col min="2305" max="2305" width="30.7109375" style="62" customWidth="1"/>
    <col min="2306" max="2306" width="30.28515625" style="62" customWidth="1"/>
    <col min="2307" max="2307" width="52.7109375" style="62" customWidth="1"/>
    <col min="2308" max="2308" width="13" style="62" customWidth="1"/>
    <col min="2309" max="2309" width="15.42578125" style="62" customWidth="1"/>
    <col min="2310" max="2310" width="16.7109375" style="62" customWidth="1"/>
    <col min="2311" max="2560" width="9.28515625" style="62"/>
    <col min="2561" max="2561" width="30.7109375" style="62" customWidth="1"/>
    <col min="2562" max="2562" width="30.28515625" style="62" customWidth="1"/>
    <col min="2563" max="2563" width="52.7109375" style="62" customWidth="1"/>
    <col min="2564" max="2564" width="13" style="62" customWidth="1"/>
    <col min="2565" max="2565" width="15.42578125" style="62" customWidth="1"/>
    <col min="2566" max="2566" width="16.7109375" style="62" customWidth="1"/>
    <col min="2567" max="2816" width="9.28515625" style="62"/>
    <col min="2817" max="2817" width="30.7109375" style="62" customWidth="1"/>
    <col min="2818" max="2818" width="30.28515625" style="62" customWidth="1"/>
    <col min="2819" max="2819" width="52.7109375" style="62" customWidth="1"/>
    <col min="2820" max="2820" width="13" style="62" customWidth="1"/>
    <col min="2821" max="2821" width="15.42578125" style="62" customWidth="1"/>
    <col min="2822" max="2822" width="16.7109375" style="62" customWidth="1"/>
    <col min="2823" max="3072" width="9.28515625" style="62"/>
    <col min="3073" max="3073" width="30.7109375" style="62" customWidth="1"/>
    <col min="3074" max="3074" width="30.28515625" style="62" customWidth="1"/>
    <col min="3075" max="3075" width="52.7109375" style="62" customWidth="1"/>
    <col min="3076" max="3076" width="13" style="62" customWidth="1"/>
    <col min="3077" max="3077" width="15.42578125" style="62" customWidth="1"/>
    <col min="3078" max="3078" width="16.7109375" style="62" customWidth="1"/>
    <col min="3079" max="3328" width="9.28515625" style="62"/>
    <col min="3329" max="3329" width="30.7109375" style="62" customWidth="1"/>
    <col min="3330" max="3330" width="30.28515625" style="62" customWidth="1"/>
    <col min="3331" max="3331" width="52.7109375" style="62" customWidth="1"/>
    <col min="3332" max="3332" width="13" style="62" customWidth="1"/>
    <col min="3333" max="3333" width="15.42578125" style="62" customWidth="1"/>
    <col min="3334" max="3334" width="16.7109375" style="62" customWidth="1"/>
    <col min="3335" max="3584" width="9.28515625" style="62"/>
    <col min="3585" max="3585" width="30.7109375" style="62" customWidth="1"/>
    <col min="3586" max="3586" width="30.28515625" style="62" customWidth="1"/>
    <col min="3587" max="3587" width="52.7109375" style="62" customWidth="1"/>
    <col min="3588" max="3588" width="13" style="62" customWidth="1"/>
    <col min="3589" max="3589" width="15.42578125" style="62" customWidth="1"/>
    <col min="3590" max="3590" width="16.7109375" style="62" customWidth="1"/>
    <col min="3591" max="3840" width="9.28515625" style="62"/>
    <col min="3841" max="3841" width="30.7109375" style="62" customWidth="1"/>
    <col min="3842" max="3842" width="30.28515625" style="62" customWidth="1"/>
    <col min="3843" max="3843" width="52.7109375" style="62" customWidth="1"/>
    <col min="3844" max="3844" width="13" style="62" customWidth="1"/>
    <col min="3845" max="3845" width="15.42578125" style="62" customWidth="1"/>
    <col min="3846" max="3846" width="16.7109375" style="62" customWidth="1"/>
    <col min="3847" max="4096" width="9.28515625" style="62"/>
    <col min="4097" max="4097" width="30.7109375" style="62" customWidth="1"/>
    <col min="4098" max="4098" width="30.28515625" style="62" customWidth="1"/>
    <col min="4099" max="4099" width="52.7109375" style="62" customWidth="1"/>
    <col min="4100" max="4100" width="13" style="62" customWidth="1"/>
    <col min="4101" max="4101" width="15.42578125" style="62" customWidth="1"/>
    <col min="4102" max="4102" width="16.7109375" style="62" customWidth="1"/>
    <col min="4103" max="4352" width="9.28515625" style="62"/>
    <col min="4353" max="4353" width="30.7109375" style="62" customWidth="1"/>
    <col min="4354" max="4354" width="30.28515625" style="62" customWidth="1"/>
    <col min="4355" max="4355" width="52.7109375" style="62" customWidth="1"/>
    <col min="4356" max="4356" width="13" style="62" customWidth="1"/>
    <col min="4357" max="4357" width="15.42578125" style="62" customWidth="1"/>
    <col min="4358" max="4358" width="16.7109375" style="62" customWidth="1"/>
    <col min="4359" max="4608" width="9.28515625" style="62"/>
    <col min="4609" max="4609" width="30.7109375" style="62" customWidth="1"/>
    <col min="4610" max="4610" width="30.28515625" style="62" customWidth="1"/>
    <col min="4611" max="4611" width="52.7109375" style="62" customWidth="1"/>
    <col min="4612" max="4612" width="13" style="62" customWidth="1"/>
    <col min="4613" max="4613" width="15.42578125" style="62" customWidth="1"/>
    <col min="4614" max="4614" width="16.7109375" style="62" customWidth="1"/>
    <col min="4615" max="4864" width="9.28515625" style="62"/>
    <col min="4865" max="4865" width="30.7109375" style="62" customWidth="1"/>
    <col min="4866" max="4866" width="30.28515625" style="62" customWidth="1"/>
    <col min="4867" max="4867" width="52.7109375" style="62" customWidth="1"/>
    <col min="4868" max="4868" width="13" style="62" customWidth="1"/>
    <col min="4869" max="4869" width="15.42578125" style="62" customWidth="1"/>
    <col min="4870" max="4870" width="16.7109375" style="62" customWidth="1"/>
    <col min="4871" max="5120" width="9.28515625" style="62"/>
    <col min="5121" max="5121" width="30.7109375" style="62" customWidth="1"/>
    <col min="5122" max="5122" width="30.28515625" style="62" customWidth="1"/>
    <col min="5123" max="5123" width="52.7109375" style="62" customWidth="1"/>
    <col min="5124" max="5124" width="13" style="62" customWidth="1"/>
    <col min="5125" max="5125" width="15.42578125" style="62" customWidth="1"/>
    <col min="5126" max="5126" width="16.7109375" style="62" customWidth="1"/>
    <col min="5127" max="5376" width="9.28515625" style="62"/>
    <col min="5377" max="5377" width="30.7109375" style="62" customWidth="1"/>
    <col min="5378" max="5378" width="30.28515625" style="62" customWidth="1"/>
    <col min="5379" max="5379" width="52.7109375" style="62" customWidth="1"/>
    <col min="5380" max="5380" width="13" style="62" customWidth="1"/>
    <col min="5381" max="5381" width="15.42578125" style="62" customWidth="1"/>
    <col min="5382" max="5382" width="16.7109375" style="62" customWidth="1"/>
    <col min="5383" max="5632" width="9.28515625" style="62"/>
    <col min="5633" max="5633" width="30.7109375" style="62" customWidth="1"/>
    <col min="5634" max="5634" width="30.28515625" style="62" customWidth="1"/>
    <col min="5635" max="5635" width="52.7109375" style="62" customWidth="1"/>
    <col min="5636" max="5636" width="13" style="62" customWidth="1"/>
    <col min="5637" max="5637" width="15.42578125" style="62" customWidth="1"/>
    <col min="5638" max="5638" width="16.7109375" style="62" customWidth="1"/>
    <col min="5639" max="5888" width="9.28515625" style="62"/>
    <col min="5889" max="5889" width="30.7109375" style="62" customWidth="1"/>
    <col min="5890" max="5890" width="30.28515625" style="62" customWidth="1"/>
    <col min="5891" max="5891" width="52.7109375" style="62" customWidth="1"/>
    <col min="5892" max="5892" width="13" style="62" customWidth="1"/>
    <col min="5893" max="5893" width="15.42578125" style="62" customWidth="1"/>
    <col min="5894" max="5894" width="16.7109375" style="62" customWidth="1"/>
    <col min="5895" max="6144" width="9.28515625" style="62"/>
    <col min="6145" max="6145" width="30.7109375" style="62" customWidth="1"/>
    <col min="6146" max="6146" width="30.28515625" style="62" customWidth="1"/>
    <col min="6147" max="6147" width="52.7109375" style="62" customWidth="1"/>
    <col min="6148" max="6148" width="13" style="62" customWidth="1"/>
    <col min="6149" max="6149" width="15.42578125" style="62" customWidth="1"/>
    <col min="6150" max="6150" width="16.7109375" style="62" customWidth="1"/>
    <col min="6151" max="6400" width="9.28515625" style="62"/>
    <col min="6401" max="6401" width="30.7109375" style="62" customWidth="1"/>
    <col min="6402" max="6402" width="30.28515625" style="62" customWidth="1"/>
    <col min="6403" max="6403" width="52.7109375" style="62" customWidth="1"/>
    <col min="6404" max="6404" width="13" style="62" customWidth="1"/>
    <col min="6405" max="6405" width="15.42578125" style="62" customWidth="1"/>
    <col min="6406" max="6406" width="16.7109375" style="62" customWidth="1"/>
    <col min="6407" max="6656" width="9.28515625" style="62"/>
    <col min="6657" max="6657" width="30.7109375" style="62" customWidth="1"/>
    <col min="6658" max="6658" width="30.28515625" style="62" customWidth="1"/>
    <col min="6659" max="6659" width="52.7109375" style="62" customWidth="1"/>
    <col min="6660" max="6660" width="13" style="62" customWidth="1"/>
    <col min="6661" max="6661" width="15.42578125" style="62" customWidth="1"/>
    <col min="6662" max="6662" width="16.7109375" style="62" customWidth="1"/>
    <col min="6663" max="6912" width="9.28515625" style="62"/>
    <col min="6913" max="6913" width="30.7109375" style="62" customWidth="1"/>
    <col min="6914" max="6914" width="30.28515625" style="62" customWidth="1"/>
    <col min="6915" max="6915" width="52.7109375" style="62" customWidth="1"/>
    <col min="6916" max="6916" width="13" style="62" customWidth="1"/>
    <col min="6917" max="6917" width="15.42578125" style="62" customWidth="1"/>
    <col min="6918" max="6918" width="16.7109375" style="62" customWidth="1"/>
    <col min="6919" max="7168" width="9.28515625" style="62"/>
    <col min="7169" max="7169" width="30.7109375" style="62" customWidth="1"/>
    <col min="7170" max="7170" width="30.28515625" style="62" customWidth="1"/>
    <col min="7171" max="7171" width="52.7109375" style="62" customWidth="1"/>
    <col min="7172" max="7172" width="13" style="62" customWidth="1"/>
    <col min="7173" max="7173" width="15.42578125" style="62" customWidth="1"/>
    <col min="7174" max="7174" width="16.7109375" style="62" customWidth="1"/>
    <col min="7175" max="7424" width="9.28515625" style="62"/>
    <col min="7425" max="7425" width="30.7109375" style="62" customWidth="1"/>
    <col min="7426" max="7426" width="30.28515625" style="62" customWidth="1"/>
    <col min="7427" max="7427" width="52.7109375" style="62" customWidth="1"/>
    <col min="7428" max="7428" width="13" style="62" customWidth="1"/>
    <col min="7429" max="7429" width="15.42578125" style="62" customWidth="1"/>
    <col min="7430" max="7430" width="16.7109375" style="62" customWidth="1"/>
    <col min="7431" max="7680" width="9.28515625" style="62"/>
    <col min="7681" max="7681" width="30.7109375" style="62" customWidth="1"/>
    <col min="7682" max="7682" width="30.28515625" style="62" customWidth="1"/>
    <col min="7683" max="7683" width="52.7109375" style="62" customWidth="1"/>
    <col min="7684" max="7684" width="13" style="62" customWidth="1"/>
    <col min="7685" max="7685" width="15.42578125" style="62" customWidth="1"/>
    <col min="7686" max="7686" width="16.7109375" style="62" customWidth="1"/>
    <col min="7687" max="7936" width="9.28515625" style="62"/>
    <col min="7937" max="7937" width="30.7109375" style="62" customWidth="1"/>
    <col min="7938" max="7938" width="30.28515625" style="62" customWidth="1"/>
    <col min="7939" max="7939" width="52.7109375" style="62" customWidth="1"/>
    <col min="7940" max="7940" width="13" style="62" customWidth="1"/>
    <col min="7941" max="7941" width="15.42578125" style="62" customWidth="1"/>
    <col min="7942" max="7942" width="16.7109375" style="62" customWidth="1"/>
    <col min="7943" max="8192" width="9.28515625" style="62"/>
    <col min="8193" max="8193" width="30.7109375" style="62" customWidth="1"/>
    <col min="8194" max="8194" width="30.28515625" style="62" customWidth="1"/>
    <col min="8195" max="8195" width="52.7109375" style="62" customWidth="1"/>
    <col min="8196" max="8196" width="13" style="62" customWidth="1"/>
    <col min="8197" max="8197" width="15.42578125" style="62" customWidth="1"/>
    <col min="8198" max="8198" width="16.7109375" style="62" customWidth="1"/>
    <col min="8199" max="8448" width="9.28515625" style="62"/>
    <col min="8449" max="8449" width="30.7109375" style="62" customWidth="1"/>
    <col min="8450" max="8450" width="30.28515625" style="62" customWidth="1"/>
    <col min="8451" max="8451" width="52.7109375" style="62" customWidth="1"/>
    <col min="8452" max="8452" width="13" style="62" customWidth="1"/>
    <col min="8453" max="8453" width="15.42578125" style="62" customWidth="1"/>
    <col min="8454" max="8454" width="16.7109375" style="62" customWidth="1"/>
    <col min="8455" max="8704" width="9.28515625" style="62"/>
    <col min="8705" max="8705" width="30.7109375" style="62" customWidth="1"/>
    <col min="8706" max="8706" width="30.28515625" style="62" customWidth="1"/>
    <col min="8707" max="8707" width="52.7109375" style="62" customWidth="1"/>
    <col min="8708" max="8708" width="13" style="62" customWidth="1"/>
    <col min="8709" max="8709" width="15.42578125" style="62" customWidth="1"/>
    <col min="8710" max="8710" width="16.7109375" style="62" customWidth="1"/>
    <col min="8711" max="8960" width="9.28515625" style="62"/>
    <col min="8961" max="8961" width="30.7109375" style="62" customWidth="1"/>
    <col min="8962" max="8962" width="30.28515625" style="62" customWidth="1"/>
    <col min="8963" max="8963" width="52.7109375" style="62" customWidth="1"/>
    <col min="8964" max="8964" width="13" style="62" customWidth="1"/>
    <col min="8965" max="8965" width="15.42578125" style="62" customWidth="1"/>
    <col min="8966" max="8966" width="16.7109375" style="62" customWidth="1"/>
    <col min="8967" max="9216" width="9.28515625" style="62"/>
    <col min="9217" max="9217" width="30.7109375" style="62" customWidth="1"/>
    <col min="9218" max="9218" width="30.28515625" style="62" customWidth="1"/>
    <col min="9219" max="9219" width="52.7109375" style="62" customWidth="1"/>
    <col min="9220" max="9220" width="13" style="62" customWidth="1"/>
    <col min="9221" max="9221" width="15.42578125" style="62" customWidth="1"/>
    <col min="9222" max="9222" width="16.7109375" style="62" customWidth="1"/>
    <col min="9223" max="9472" width="9.28515625" style="62"/>
    <col min="9473" max="9473" width="30.7109375" style="62" customWidth="1"/>
    <col min="9474" max="9474" width="30.28515625" style="62" customWidth="1"/>
    <col min="9475" max="9475" width="52.7109375" style="62" customWidth="1"/>
    <col min="9476" max="9476" width="13" style="62" customWidth="1"/>
    <col min="9477" max="9477" width="15.42578125" style="62" customWidth="1"/>
    <col min="9478" max="9478" width="16.7109375" style="62" customWidth="1"/>
    <col min="9479" max="9728" width="9.28515625" style="62"/>
    <col min="9729" max="9729" width="30.7109375" style="62" customWidth="1"/>
    <col min="9730" max="9730" width="30.28515625" style="62" customWidth="1"/>
    <col min="9731" max="9731" width="52.7109375" style="62" customWidth="1"/>
    <col min="9732" max="9732" width="13" style="62" customWidth="1"/>
    <col min="9733" max="9733" width="15.42578125" style="62" customWidth="1"/>
    <col min="9734" max="9734" width="16.7109375" style="62" customWidth="1"/>
    <col min="9735" max="9984" width="9.28515625" style="62"/>
    <col min="9985" max="9985" width="30.7109375" style="62" customWidth="1"/>
    <col min="9986" max="9986" width="30.28515625" style="62" customWidth="1"/>
    <col min="9987" max="9987" width="52.7109375" style="62" customWidth="1"/>
    <col min="9988" max="9988" width="13" style="62" customWidth="1"/>
    <col min="9989" max="9989" width="15.42578125" style="62" customWidth="1"/>
    <col min="9990" max="9990" width="16.7109375" style="62" customWidth="1"/>
    <col min="9991" max="10240" width="9.28515625" style="62"/>
    <col min="10241" max="10241" width="30.7109375" style="62" customWidth="1"/>
    <col min="10242" max="10242" width="30.28515625" style="62" customWidth="1"/>
    <col min="10243" max="10243" width="52.7109375" style="62" customWidth="1"/>
    <col min="10244" max="10244" width="13" style="62" customWidth="1"/>
    <col min="10245" max="10245" width="15.42578125" style="62" customWidth="1"/>
    <col min="10246" max="10246" width="16.7109375" style="62" customWidth="1"/>
    <col min="10247" max="10496" width="9.28515625" style="62"/>
    <col min="10497" max="10497" width="30.7109375" style="62" customWidth="1"/>
    <col min="10498" max="10498" width="30.28515625" style="62" customWidth="1"/>
    <col min="10499" max="10499" width="52.7109375" style="62" customWidth="1"/>
    <col min="10500" max="10500" width="13" style="62" customWidth="1"/>
    <col min="10501" max="10501" width="15.42578125" style="62" customWidth="1"/>
    <col min="10502" max="10502" width="16.7109375" style="62" customWidth="1"/>
    <col min="10503" max="10752" width="9.28515625" style="62"/>
    <col min="10753" max="10753" width="30.7109375" style="62" customWidth="1"/>
    <col min="10754" max="10754" width="30.28515625" style="62" customWidth="1"/>
    <col min="10755" max="10755" width="52.7109375" style="62" customWidth="1"/>
    <col min="10756" max="10756" width="13" style="62" customWidth="1"/>
    <col min="10757" max="10757" width="15.42578125" style="62" customWidth="1"/>
    <col min="10758" max="10758" width="16.7109375" style="62" customWidth="1"/>
    <col min="10759" max="11008" width="9.28515625" style="62"/>
    <col min="11009" max="11009" width="30.7109375" style="62" customWidth="1"/>
    <col min="11010" max="11010" width="30.28515625" style="62" customWidth="1"/>
    <col min="11011" max="11011" width="52.7109375" style="62" customWidth="1"/>
    <col min="11012" max="11012" width="13" style="62" customWidth="1"/>
    <col min="11013" max="11013" width="15.42578125" style="62" customWidth="1"/>
    <col min="11014" max="11014" width="16.7109375" style="62" customWidth="1"/>
    <col min="11015" max="11264" width="9.28515625" style="62"/>
    <col min="11265" max="11265" width="30.7109375" style="62" customWidth="1"/>
    <col min="11266" max="11266" width="30.28515625" style="62" customWidth="1"/>
    <col min="11267" max="11267" width="52.7109375" style="62" customWidth="1"/>
    <col min="11268" max="11268" width="13" style="62" customWidth="1"/>
    <col min="11269" max="11269" width="15.42578125" style="62" customWidth="1"/>
    <col min="11270" max="11270" width="16.7109375" style="62" customWidth="1"/>
    <col min="11271" max="11520" width="9.28515625" style="62"/>
    <col min="11521" max="11521" width="30.7109375" style="62" customWidth="1"/>
    <col min="11522" max="11522" width="30.28515625" style="62" customWidth="1"/>
    <col min="11523" max="11523" width="52.7109375" style="62" customWidth="1"/>
    <col min="11524" max="11524" width="13" style="62" customWidth="1"/>
    <col min="11525" max="11525" width="15.42578125" style="62" customWidth="1"/>
    <col min="11526" max="11526" width="16.7109375" style="62" customWidth="1"/>
    <col min="11527" max="11776" width="9.28515625" style="62"/>
    <col min="11777" max="11777" width="30.7109375" style="62" customWidth="1"/>
    <col min="11778" max="11778" width="30.28515625" style="62" customWidth="1"/>
    <col min="11779" max="11779" width="52.7109375" style="62" customWidth="1"/>
    <col min="11780" max="11780" width="13" style="62" customWidth="1"/>
    <col min="11781" max="11781" width="15.42578125" style="62" customWidth="1"/>
    <col min="11782" max="11782" width="16.7109375" style="62" customWidth="1"/>
    <col min="11783" max="12032" width="9.28515625" style="62"/>
    <col min="12033" max="12033" width="30.7109375" style="62" customWidth="1"/>
    <col min="12034" max="12034" width="30.28515625" style="62" customWidth="1"/>
    <col min="12035" max="12035" width="52.7109375" style="62" customWidth="1"/>
    <col min="12036" max="12036" width="13" style="62" customWidth="1"/>
    <col min="12037" max="12037" width="15.42578125" style="62" customWidth="1"/>
    <col min="12038" max="12038" width="16.7109375" style="62" customWidth="1"/>
    <col min="12039" max="12288" width="9.28515625" style="62"/>
    <col min="12289" max="12289" width="30.7109375" style="62" customWidth="1"/>
    <col min="12290" max="12290" width="30.28515625" style="62" customWidth="1"/>
    <col min="12291" max="12291" width="52.7109375" style="62" customWidth="1"/>
    <col min="12292" max="12292" width="13" style="62" customWidth="1"/>
    <col min="12293" max="12293" width="15.42578125" style="62" customWidth="1"/>
    <col min="12294" max="12294" width="16.7109375" style="62" customWidth="1"/>
    <col min="12295" max="12544" width="9.28515625" style="62"/>
    <col min="12545" max="12545" width="30.7109375" style="62" customWidth="1"/>
    <col min="12546" max="12546" width="30.28515625" style="62" customWidth="1"/>
    <col min="12547" max="12547" width="52.7109375" style="62" customWidth="1"/>
    <col min="12548" max="12548" width="13" style="62" customWidth="1"/>
    <col min="12549" max="12549" width="15.42578125" style="62" customWidth="1"/>
    <col min="12550" max="12550" width="16.7109375" style="62" customWidth="1"/>
    <col min="12551" max="12800" width="9.28515625" style="62"/>
    <col min="12801" max="12801" width="30.7109375" style="62" customWidth="1"/>
    <col min="12802" max="12802" width="30.28515625" style="62" customWidth="1"/>
    <col min="12803" max="12803" width="52.7109375" style="62" customWidth="1"/>
    <col min="12804" max="12804" width="13" style="62" customWidth="1"/>
    <col min="12805" max="12805" width="15.42578125" style="62" customWidth="1"/>
    <col min="12806" max="12806" width="16.7109375" style="62" customWidth="1"/>
    <col min="12807" max="13056" width="9.28515625" style="62"/>
    <col min="13057" max="13057" width="30.7109375" style="62" customWidth="1"/>
    <col min="13058" max="13058" width="30.28515625" style="62" customWidth="1"/>
    <col min="13059" max="13059" width="52.7109375" style="62" customWidth="1"/>
    <col min="13060" max="13060" width="13" style="62" customWidth="1"/>
    <col min="13061" max="13061" width="15.42578125" style="62" customWidth="1"/>
    <col min="13062" max="13062" width="16.7109375" style="62" customWidth="1"/>
    <col min="13063" max="13312" width="9.28515625" style="62"/>
    <col min="13313" max="13313" width="30.7109375" style="62" customWidth="1"/>
    <col min="13314" max="13314" width="30.28515625" style="62" customWidth="1"/>
    <col min="13315" max="13315" width="52.7109375" style="62" customWidth="1"/>
    <col min="13316" max="13316" width="13" style="62" customWidth="1"/>
    <col min="13317" max="13317" width="15.42578125" style="62" customWidth="1"/>
    <col min="13318" max="13318" width="16.7109375" style="62" customWidth="1"/>
    <col min="13319" max="13568" width="9.28515625" style="62"/>
    <col min="13569" max="13569" width="30.7109375" style="62" customWidth="1"/>
    <col min="13570" max="13570" width="30.28515625" style="62" customWidth="1"/>
    <col min="13571" max="13571" width="52.7109375" style="62" customWidth="1"/>
    <col min="13572" max="13572" width="13" style="62" customWidth="1"/>
    <col min="13573" max="13573" width="15.42578125" style="62" customWidth="1"/>
    <col min="13574" max="13574" width="16.7109375" style="62" customWidth="1"/>
    <col min="13575" max="13824" width="9.28515625" style="62"/>
    <col min="13825" max="13825" width="30.7109375" style="62" customWidth="1"/>
    <col min="13826" max="13826" width="30.28515625" style="62" customWidth="1"/>
    <col min="13827" max="13827" width="52.7109375" style="62" customWidth="1"/>
    <col min="13828" max="13828" width="13" style="62" customWidth="1"/>
    <col min="13829" max="13829" width="15.42578125" style="62" customWidth="1"/>
    <col min="13830" max="13830" width="16.7109375" style="62" customWidth="1"/>
    <col min="13831" max="14080" width="9.28515625" style="62"/>
    <col min="14081" max="14081" width="30.7109375" style="62" customWidth="1"/>
    <col min="14082" max="14082" width="30.28515625" style="62" customWidth="1"/>
    <col min="14083" max="14083" width="52.7109375" style="62" customWidth="1"/>
    <col min="14084" max="14084" width="13" style="62" customWidth="1"/>
    <col min="14085" max="14085" width="15.42578125" style="62" customWidth="1"/>
    <col min="14086" max="14086" width="16.7109375" style="62" customWidth="1"/>
    <col min="14087" max="14336" width="9.28515625" style="62"/>
    <col min="14337" max="14337" width="30.7109375" style="62" customWidth="1"/>
    <col min="14338" max="14338" width="30.28515625" style="62" customWidth="1"/>
    <col min="14339" max="14339" width="52.7109375" style="62" customWidth="1"/>
    <col min="14340" max="14340" width="13" style="62" customWidth="1"/>
    <col min="14341" max="14341" width="15.42578125" style="62" customWidth="1"/>
    <col min="14342" max="14342" width="16.7109375" style="62" customWidth="1"/>
    <col min="14343" max="14592" width="9.28515625" style="62"/>
    <col min="14593" max="14593" width="30.7109375" style="62" customWidth="1"/>
    <col min="14594" max="14594" width="30.28515625" style="62" customWidth="1"/>
    <col min="14595" max="14595" width="52.7109375" style="62" customWidth="1"/>
    <col min="14596" max="14596" width="13" style="62" customWidth="1"/>
    <col min="14597" max="14597" width="15.42578125" style="62" customWidth="1"/>
    <col min="14598" max="14598" width="16.7109375" style="62" customWidth="1"/>
    <col min="14599" max="14848" width="9.28515625" style="62"/>
    <col min="14849" max="14849" width="30.7109375" style="62" customWidth="1"/>
    <col min="14850" max="14850" width="30.28515625" style="62" customWidth="1"/>
    <col min="14851" max="14851" width="52.7109375" style="62" customWidth="1"/>
    <col min="14852" max="14852" width="13" style="62" customWidth="1"/>
    <col min="14853" max="14853" width="15.42578125" style="62" customWidth="1"/>
    <col min="14854" max="14854" width="16.7109375" style="62" customWidth="1"/>
    <col min="14855" max="15104" width="9.28515625" style="62"/>
    <col min="15105" max="15105" width="30.7109375" style="62" customWidth="1"/>
    <col min="15106" max="15106" width="30.28515625" style="62" customWidth="1"/>
    <col min="15107" max="15107" width="52.7109375" style="62" customWidth="1"/>
    <col min="15108" max="15108" width="13" style="62" customWidth="1"/>
    <col min="15109" max="15109" width="15.42578125" style="62" customWidth="1"/>
    <col min="15110" max="15110" width="16.7109375" style="62" customWidth="1"/>
    <col min="15111" max="15360" width="9.28515625" style="62"/>
    <col min="15361" max="15361" width="30.7109375" style="62" customWidth="1"/>
    <col min="15362" max="15362" width="30.28515625" style="62" customWidth="1"/>
    <col min="15363" max="15363" width="52.7109375" style="62" customWidth="1"/>
    <col min="15364" max="15364" width="13" style="62" customWidth="1"/>
    <col min="15365" max="15365" width="15.42578125" style="62" customWidth="1"/>
    <col min="15366" max="15366" width="16.7109375" style="62" customWidth="1"/>
    <col min="15367" max="15616" width="9.28515625" style="62"/>
    <col min="15617" max="15617" width="30.7109375" style="62" customWidth="1"/>
    <col min="15618" max="15618" width="30.28515625" style="62" customWidth="1"/>
    <col min="15619" max="15619" width="52.7109375" style="62" customWidth="1"/>
    <col min="15620" max="15620" width="13" style="62" customWidth="1"/>
    <col min="15621" max="15621" width="15.42578125" style="62" customWidth="1"/>
    <col min="15622" max="15622" width="16.7109375" style="62" customWidth="1"/>
    <col min="15623" max="15872" width="9.28515625" style="62"/>
    <col min="15873" max="15873" width="30.7109375" style="62" customWidth="1"/>
    <col min="15874" max="15874" width="30.28515625" style="62" customWidth="1"/>
    <col min="15875" max="15875" width="52.7109375" style="62" customWidth="1"/>
    <col min="15876" max="15876" width="13" style="62" customWidth="1"/>
    <col min="15877" max="15877" width="15.42578125" style="62" customWidth="1"/>
    <col min="15878" max="15878" width="16.7109375" style="62" customWidth="1"/>
    <col min="15879" max="16128" width="9.28515625" style="62"/>
    <col min="16129" max="16129" width="30.7109375" style="62" customWidth="1"/>
    <col min="16130" max="16130" width="30.28515625" style="62" customWidth="1"/>
    <col min="16131" max="16131" width="52.7109375" style="62" customWidth="1"/>
    <col min="16132" max="16132" width="13" style="62" customWidth="1"/>
    <col min="16133" max="16133" width="15.42578125" style="62" customWidth="1"/>
    <col min="16134" max="16134" width="16.7109375" style="62" customWidth="1"/>
    <col min="16135" max="16384" width="9.28515625" style="62"/>
  </cols>
  <sheetData>
    <row r="1" spans="1:6" s="56" customFormat="1" ht="36" x14ac:dyDescent="0.2">
      <c r="A1" s="52" t="s">
        <v>805</v>
      </c>
      <c r="B1" s="52" t="s">
        <v>806</v>
      </c>
      <c r="C1" s="53" t="s">
        <v>807</v>
      </c>
      <c r="D1" s="53" t="s">
        <v>18</v>
      </c>
      <c r="E1" s="54" t="s">
        <v>489</v>
      </c>
      <c r="F1" s="55" t="s">
        <v>808</v>
      </c>
    </row>
    <row r="2" spans="1:6" ht="20.100000000000001" customHeight="1" x14ac:dyDescent="0.2">
      <c r="A2" s="57" t="s">
        <v>695</v>
      </c>
      <c r="B2" s="57" t="s">
        <v>809</v>
      </c>
      <c r="C2" s="58" t="s">
        <v>810</v>
      </c>
      <c r="D2" s="59" t="s">
        <v>811</v>
      </c>
      <c r="E2" s="60">
        <v>944</v>
      </c>
      <c r="F2" s="61" t="s">
        <v>812</v>
      </c>
    </row>
    <row r="3" spans="1:6" ht="24" x14ac:dyDescent="0.2">
      <c r="A3" s="57" t="s">
        <v>695</v>
      </c>
      <c r="B3" s="57" t="s">
        <v>809</v>
      </c>
      <c r="C3" s="58" t="s">
        <v>813</v>
      </c>
      <c r="D3" s="59" t="s">
        <v>811</v>
      </c>
      <c r="E3" s="60">
        <v>590</v>
      </c>
      <c r="F3" s="61" t="s">
        <v>812</v>
      </c>
    </row>
    <row r="4" spans="1:6" ht="36" x14ac:dyDescent="0.2">
      <c r="A4" s="63" t="s">
        <v>688</v>
      </c>
      <c r="B4" s="63" t="s">
        <v>814</v>
      </c>
      <c r="C4" s="63" t="s">
        <v>815</v>
      </c>
      <c r="D4" s="64" t="s">
        <v>811</v>
      </c>
      <c r="E4" s="65">
        <v>5000.5</v>
      </c>
      <c r="F4" s="66" t="s">
        <v>306</v>
      </c>
    </row>
    <row r="5" spans="1:6" ht="36" x14ac:dyDescent="0.2">
      <c r="A5" s="63" t="s">
        <v>688</v>
      </c>
      <c r="B5" s="63" t="s">
        <v>814</v>
      </c>
      <c r="C5" s="63" t="s">
        <v>816</v>
      </c>
      <c r="D5" s="64" t="s">
        <v>811</v>
      </c>
      <c r="E5" s="65">
        <v>10133.5</v>
      </c>
      <c r="F5" s="66" t="s">
        <v>306</v>
      </c>
    </row>
    <row r="6" spans="1:6" ht="36" x14ac:dyDescent="0.2">
      <c r="A6" s="63" t="s">
        <v>688</v>
      </c>
      <c r="B6" s="63" t="s">
        <v>814</v>
      </c>
      <c r="C6" s="63" t="s">
        <v>817</v>
      </c>
      <c r="D6" s="64" t="s">
        <v>811</v>
      </c>
      <c r="E6" s="65">
        <v>25488</v>
      </c>
      <c r="F6" s="66" t="s">
        <v>306</v>
      </c>
    </row>
    <row r="7" spans="1:6" ht="36" x14ac:dyDescent="0.2">
      <c r="A7" s="63" t="s">
        <v>688</v>
      </c>
      <c r="B7" s="63" t="s">
        <v>814</v>
      </c>
      <c r="C7" s="63" t="s">
        <v>818</v>
      </c>
      <c r="D7" s="64" t="s">
        <v>811</v>
      </c>
      <c r="E7" s="65">
        <v>61419</v>
      </c>
      <c r="F7" s="66" t="s">
        <v>306</v>
      </c>
    </row>
    <row r="8" spans="1:6" ht="22.15" customHeight="1" x14ac:dyDescent="0.2">
      <c r="A8" s="63" t="s">
        <v>688</v>
      </c>
      <c r="B8" s="63" t="s">
        <v>814</v>
      </c>
      <c r="C8" s="63" t="s">
        <v>819</v>
      </c>
      <c r="D8" s="64" t="s">
        <v>811</v>
      </c>
      <c r="E8" s="65">
        <v>33435.300000000003</v>
      </c>
      <c r="F8" s="66" t="s">
        <v>306</v>
      </c>
    </row>
    <row r="9" spans="1:6" ht="17.100000000000001" customHeight="1" x14ac:dyDescent="0.2">
      <c r="A9" s="63" t="s">
        <v>688</v>
      </c>
      <c r="B9" s="63" t="s">
        <v>814</v>
      </c>
      <c r="C9" s="63" t="s">
        <v>820</v>
      </c>
      <c r="D9" s="64" t="s">
        <v>811</v>
      </c>
      <c r="E9" s="65">
        <v>9410.5</v>
      </c>
      <c r="F9" s="66" t="s">
        <v>306</v>
      </c>
    </row>
    <row r="10" spans="1:6" ht="19.149999999999999" customHeight="1" x14ac:dyDescent="0.2">
      <c r="A10" s="63" t="s">
        <v>688</v>
      </c>
      <c r="B10" s="63" t="s">
        <v>814</v>
      </c>
      <c r="C10" s="63" t="s">
        <v>821</v>
      </c>
      <c r="D10" s="64" t="s">
        <v>811</v>
      </c>
      <c r="E10" s="65">
        <v>5929.5</v>
      </c>
      <c r="F10" s="66" t="s">
        <v>306</v>
      </c>
    </row>
    <row r="11" spans="1:6" ht="17.100000000000001" customHeight="1" x14ac:dyDescent="0.2">
      <c r="A11" s="63" t="s">
        <v>688</v>
      </c>
      <c r="B11" s="63" t="s">
        <v>814</v>
      </c>
      <c r="C11" s="63" t="s">
        <v>822</v>
      </c>
      <c r="D11" s="64" t="s">
        <v>811</v>
      </c>
      <c r="E11" s="65">
        <v>65844</v>
      </c>
      <c r="F11" s="66" t="s">
        <v>306</v>
      </c>
    </row>
    <row r="12" spans="1:6" ht="18" customHeight="1" x14ac:dyDescent="0.2">
      <c r="A12" s="63" t="s">
        <v>688</v>
      </c>
      <c r="B12" s="63" t="s">
        <v>814</v>
      </c>
      <c r="C12" s="63" t="s">
        <v>823</v>
      </c>
      <c r="D12" s="64" t="s">
        <v>811</v>
      </c>
      <c r="E12" s="65">
        <v>29393.8</v>
      </c>
      <c r="F12" s="66" t="s">
        <v>306</v>
      </c>
    </row>
    <row r="13" spans="1:6" ht="18" customHeight="1" x14ac:dyDescent="0.2">
      <c r="A13" s="63" t="s">
        <v>688</v>
      </c>
      <c r="B13" s="63" t="s">
        <v>814</v>
      </c>
      <c r="C13" s="63" t="s">
        <v>824</v>
      </c>
      <c r="D13" s="64" t="s">
        <v>811</v>
      </c>
      <c r="E13" s="65">
        <v>27193.1</v>
      </c>
      <c r="F13" s="66" t="s">
        <v>306</v>
      </c>
    </row>
    <row r="14" spans="1:6" ht="48" x14ac:dyDescent="0.2">
      <c r="A14" s="63" t="s">
        <v>688</v>
      </c>
      <c r="B14" s="63" t="s">
        <v>814</v>
      </c>
      <c r="C14" s="63" t="s">
        <v>825</v>
      </c>
      <c r="D14" s="64" t="s">
        <v>811</v>
      </c>
      <c r="E14" s="65">
        <v>50380.1</v>
      </c>
      <c r="F14" s="66" t="s">
        <v>306</v>
      </c>
    </row>
    <row r="15" spans="1:6" ht="48" x14ac:dyDescent="0.2">
      <c r="A15" s="63" t="s">
        <v>688</v>
      </c>
      <c r="B15" s="63" t="s">
        <v>814</v>
      </c>
      <c r="C15" s="63" t="s">
        <v>826</v>
      </c>
      <c r="D15" s="64" t="s">
        <v>811</v>
      </c>
      <c r="E15" s="65">
        <v>29323</v>
      </c>
      <c r="F15" s="66" t="s">
        <v>306</v>
      </c>
    </row>
    <row r="16" spans="1:6" ht="48" x14ac:dyDescent="0.2">
      <c r="A16" s="63" t="s">
        <v>688</v>
      </c>
      <c r="B16" s="63" t="s">
        <v>814</v>
      </c>
      <c r="C16" s="63" t="s">
        <v>827</v>
      </c>
      <c r="D16" s="64" t="s">
        <v>811</v>
      </c>
      <c r="E16" s="65">
        <v>32833.5</v>
      </c>
      <c r="F16" s="66" t="s">
        <v>306</v>
      </c>
    </row>
    <row r="17" spans="1:6" ht="48" x14ac:dyDescent="0.2">
      <c r="A17" s="63" t="s">
        <v>688</v>
      </c>
      <c r="B17" s="63" t="s">
        <v>814</v>
      </c>
      <c r="C17" s="63" t="s">
        <v>828</v>
      </c>
      <c r="D17" s="64" t="s">
        <v>811</v>
      </c>
      <c r="E17" s="65">
        <v>12537.5</v>
      </c>
      <c r="F17" s="66" t="s">
        <v>306</v>
      </c>
    </row>
    <row r="18" spans="1:6" ht="48" x14ac:dyDescent="0.2">
      <c r="A18" s="63" t="s">
        <v>688</v>
      </c>
      <c r="B18" s="63" t="s">
        <v>814</v>
      </c>
      <c r="C18" s="63" t="s">
        <v>829</v>
      </c>
      <c r="D18" s="64" t="s">
        <v>811</v>
      </c>
      <c r="E18" s="65">
        <v>12626</v>
      </c>
      <c r="F18" s="66" t="s">
        <v>306</v>
      </c>
    </row>
    <row r="19" spans="1:6" ht="48" x14ac:dyDescent="0.2">
      <c r="A19" s="63" t="s">
        <v>688</v>
      </c>
      <c r="B19" s="63" t="s">
        <v>814</v>
      </c>
      <c r="C19" s="63" t="s">
        <v>830</v>
      </c>
      <c r="D19" s="64" t="s">
        <v>811</v>
      </c>
      <c r="E19" s="65">
        <v>95892.7</v>
      </c>
      <c r="F19" s="66" t="s">
        <v>306</v>
      </c>
    </row>
    <row r="20" spans="1:6" ht="22.5" customHeight="1" x14ac:dyDescent="0.2">
      <c r="A20" s="63" t="s">
        <v>688</v>
      </c>
      <c r="B20" s="63" t="s">
        <v>814</v>
      </c>
      <c r="C20" s="63" t="s">
        <v>831</v>
      </c>
      <c r="D20" s="64" t="s">
        <v>811</v>
      </c>
      <c r="E20" s="65">
        <v>19706</v>
      </c>
      <c r="F20" s="66" t="s">
        <v>306</v>
      </c>
    </row>
    <row r="21" spans="1:6" ht="22.5" customHeight="1" x14ac:dyDescent="0.2">
      <c r="A21" s="63" t="s">
        <v>688</v>
      </c>
      <c r="B21" s="63" t="s">
        <v>814</v>
      </c>
      <c r="C21" s="63" t="s">
        <v>832</v>
      </c>
      <c r="D21" s="64" t="s">
        <v>811</v>
      </c>
      <c r="E21" s="65">
        <v>30975</v>
      </c>
      <c r="F21" s="66" t="s">
        <v>306</v>
      </c>
    </row>
    <row r="22" spans="1:6" ht="24" x14ac:dyDescent="0.2">
      <c r="A22" s="63" t="s">
        <v>688</v>
      </c>
      <c r="B22" s="63" t="s">
        <v>814</v>
      </c>
      <c r="C22" s="63" t="s">
        <v>833</v>
      </c>
      <c r="D22" s="64" t="s">
        <v>811</v>
      </c>
      <c r="E22" s="65">
        <v>15251.5</v>
      </c>
      <c r="F22" s="66" t="s">
        <v>306</v>
      </c>
    </row>
    <row r="23" spans="1:6" ht="24" x14ac:dyDescent="0.2">
      <c r="A23" s="63" t="s">
        <v>688</v>
      </c>
      <c r="B23" s="63" t="s">
        <v>814</v>
      </c>
      <c r="C23" s="63" t="s">
        <v>834</v>
      </c>
      <c r="D23" s="64" t="s">
        <v>811</v>
      </c>
      <c r="E23" s="65">
        <v>24225.4</v>
      </c>
      <c r="F23" s="66" t="s">
        <v>306</v>
      </c>
    </row>
    <row r="24" spans="1:6" ht="22.5" customHeight="1" x14ac:dyDescent="0.2">
      <c r="A24" s="67" t="s">
        <v>710</v>
      </c>
      <c r="B24" s="67" t="s">
        <v>835</v>
      </c>
      <c r="C24" s="68" t="s">
        <v>836</v>
      </c>
      <c r="D24" s="69" t="s">
        <v>837</v>
      </c>
      <c r="E24" s="70">
        <v>1003</v>
      </c>
      <c r="F24" s="71" t="s">
        <v>838</v>
      </c>
    </row>
    <row r="25" spans="1:6" x14ac:dyDescent="0.2">
      <c r="A25" s="67" t="s">
        <v>710</v>
      </c>
      <c r="B25" s="67" t="s">
        <v>835</v>
      </c>
      <c r="C25" s="68" t="s">
        <v>839</v>
      </c>
      <c r="D25" s="69" t="s">
        <v>837</v>
      </c>
      <c r="E25" s="70">
        <v>1003</v>
      </c>
      <c r="F25" s="71" t="s">
        <v>838</v>
      </c>
    </row>
    <row r="26" spans="1:6" ht="24" customHeight="1" x14ac:dyDescent="0.2">
      <c r="A26" s="67" t="s">
        <v>710</v>
      </c>
      <c r="B26" s="67" t="s">
        <v>835</v>
      </c>
      <c r="C26" s="68" t="s">
        <v>840</v>
      </c>
      <c r="D26" s="69" t="s">
        <v>837</v>
      </c>
      <c r="E26" s="70">
        <v>3009</v>
      </c>
      <c r="F26" s="71" t="s">
        <v>838</v>
      </c>
    </row>
    <row r="27" spans="1:6" x14ac:dyDescent="0.2">
      <c r="A27" s="67" t="s">
        <v>710</v>
      </c>
      <c r="B27" s="67" t="s">
        <v>835</v>
      </c>
      <c r="C27" s="68" t="s">
        <v>841</v>
      </c>
      <c r="D27" s="69" t="s">
        <v>837</v>
      </c>
      <c r="E27" s="70">
        <v>1882.1</v>
      </c>
      <c r="F27" s="71" t="s">
        <v>838</v>
      </c>
    </row>
    <row r="28" spans="1:6" x14ac:dyDescent="0.2">
      <c r="A28" s="67" t="s">
        <v>710</v>
      </c>
      <c r="B28" s="67" t="s">
        <v>835</v>
      </c>
      <c r="C28" s="68" t="s">
        <v>842</v>
      </c>
      <c r="D28" s="69" t="s">
        <v>811</v>
      </c>
      <c r="E28" s="70">
        <v>83.78</v>
      </c>
      <c r="F28" s="71" t="s">
        <v>838</v>
      </c>
    </row>
    <row r="29" spans="1:6" x14ac:dyDescent="0.2">
      <c r="A29" s="67" t="s">
        <v>710</v>
      </c>
      <c r="B29" s="67" t="s">
        <v>835</v>
      </c>
      <c r="C29" s="68" t="s">
        <v>843</v>
      </c>
      <c r="D29" s="69" t="s">
        <v>811</v>
      </c>
      <c r="E29" s="70">
        <v>192.34</v>
      </c>
      <c r="F29" s="71" t="s">
        <v>838</v>
      </c>
    </row>
    <row r="30" spans="1:6" x14ac:dyDescent="0.2">
      <c r="A30" s="67" t="s">
        <v>710</v>
      </c>
      <c r="B30" s="67" t="s">
        <v>835</v>
      </c>
      <c r="C30" s="68" t="s">
        <v>844</v>
      </c>
      <c r="D30" s="69" t="s">
        <v>811</v>
      </c>
      <c r="E30" s="70">
        <v>421.26</v>
      </c>
      <c r="F30" s="71" t="s">
        <v>838</v>
      </c>
    </row>
    <row r="31" spans="1:6" x14ac:dyDescent="0.2">
      <c r="A31" s="72" t="s">
        <v>845</v>
      </c>
      <c r="B31" s="72" t="s">
        <v>846</v>
      </c>
      <c r="C31" s="73" t="s">
        <v>847</v>
      </c>
      <c r="D31" s="74" t="s">
        <v>811</v>
      </c>
      <c r="E31" s="75">
        <v>6500</v>
      </c>
      <c r="F31" s="76" t="s">
        <v>848</v>
      </c>
    </row>
    <row r="32" spans="1:6" x14ac:dyDescent="0.2">
      <c r="A32" s="72" t="s">
        <v>845</v>
      </c>
      <c r="B32" s="72" t="s">
        <v>846</v>
      </c>
      <c r="C32" s="73" t="s">
        <v>849</v>
      </c>
      <c r="D32" s="74" t="s">
        <v>811</v>
      </c>
      <c r="E32" s="75">
        <v>7265.26</v>
      </c>
      <c r="F32" s="76" t="s">
        <v>848</v>
      </c>
    </row>
    <row r="33" spans="1:6" x14ac:dyDescent="0.2">
      <c r="A33" s="72" t="s">
        <v>845</v>
      </c>
      <c r="B33" s="72" t="s">
        <v>846</v>
      </c>
      <c r="C33" s="73" t="s">
        <v>850</v>
      </c>
      <c r="D33" s="74" t="s">
        <v>811</v>
      </c>
      <c r="E33" s="75">
        <v>4675.2539999999999</v>
      </c>
      <c r="F33" s="76" t="s">
        <v>848</v>
      </c>
    </row>
    <row r="34" spans="1:6" x14ac:dyDescent="0.2">
      <c r="A34" s="72" t="s">
        <v>845</v>
      </c>
      <c r="B34" s="72" t="s">
        <v>846</v>
      </c>
      <c r="C34" s="73" t="s">
        <v>851</v>
      </c>
      <c r="D34" s="74" t="s">
        <v>811</v>
      </c>
      <c r="E34" s="75">
        <v>16785.5</v>
      </c>
      <c r="F34" s="76" t="s">
        <v>848</v>
      </c>
    </row>
    <row r="35" spans="1:6" x14ac:dyDescent="0.2">
      <c r="A35" s="72" t="s">
        <v>845</v>
      </c>
      <c r="B35" s="72" t="s">
        <v>846</v>
      </c>
      <c r="C35" s="73" t="s">
        <v>852</v>
      </c>
      <c r="D35" s="74" t="s">
        <v>811</v>
      </c>
      <c r="E35" s="75">
        <v>15163</v>
      </c>
      <c r="F35" s="76" t="s">
        <v>848</v>
      </c>
    </row>
    <row r="36" spans="1:6" x14ac:dyDescent="0.2">
      <c r="A36" s="77" t="s">
        <v>784</v>
      </c>
      <c r="B36" s="77" t="s">
        <v>853</v>
      </c>
      <c r="C36" s="78" t="s">
        <v>854</v>
      </c>
      <c r="D36" s="79" t="s">
        <v>811</v>
      </c>
      <c r="E36" s="80">
        <v>2330.5</v>
      </c>
      <c r="F36" s="81" t="s">
        <v>855</v>
      </c>
    </row>
    <row r="37" spans="1:6" x14ac:dyDescent="0.2">
      <c r="A37" s="77" t="s">
        <v>784</v>
      </c>
      <c r="B37" s="77" t="s">
        <v>853</v>
      </c>
      <c r="C37" s="78" t="s">
        <v>856</v>
      </c>
      <c r="D37" s="79"/>
      <c r="E37" s="80">
        <v>1150</v>
      </c>
      <c r="F37" s="81" t="s">
        <v>855</v>
      </c>
    </row>
    <row r="38" spans="1:6" ht="24" x14ac:dyDescent="0.2">
      <c r="A38" s="77" t="s">
        <v>784</v>
      </c>
      <c r="B38" s="77" t="s">
        <v>853</v>
      </c>
      <c r="C38" s="78" t="s">
        <v>857</v>
      </c>
      <c r="D38" s="79" t="s">
        <v>811</v>
      </c>
      <c r="E38" s="80">
        <v>2330.5</v>
      </c>
      <c r="F38" s="81" t="s">
        <v>855</v>
      </c>
    </row>
    <row r="39" spans="1:6" ht="36" x14ac:dyDescent="0.2">
      <c r="A39" s="77" t="s">
        <v>784</v>
      </c>
      <c r="B39" s="77" t="s">
        <v>853</v>
      </c>
      <c r="C39" s="78" t="s">
        <v>858</v>
      </c>
      <c r="D39" s="79" t="s">
        <v>811</v>
      </c>
      <c r="E39" s="80">
        <v>3009</v>
      </c>
      <c r="F39" s="81" t="s">
        <v>855</v>
      </c>
    </row>
    <row r="40" spans="1:6" ht="36" x14ac:dyDescent="0.2">
      <c r="A40" s="77" t="s">
        <v>784</v>
      </c>
      <c r="B40" s="77" t="s">
        <v>853</v>
      </c>
      <c r="C40" s="78" t="s">
        <v>859</v>
      </c>
      <c r="D40" s="79" t="s">
        <v>811</v>
      </c>
      <c r="E40" s="80">
        <v>1150.5</v>
      </c>
      <c r="F40" s="81" t="s">
        <v>855</v>
      </c>
    </row>
    <row r="41" spans="1:6" ht="36" x14ac:dyDescent="0.2">
      <c r="A41" s="77" t="s">
        <v>784</v>
      </c>
      <c r="B41" s="77" t="s">
        <v>853</v>
      </c>
      <c r="C41" s="78" t="s">
        <v>860</v>
      </c>
      <c r="D41" s="79" t="s">
        <v>811</v>
      </c>
      <c r="E41" s="80">
        <v>1150.5</v>
      </c>
      <c r="F41" s="81" t="s">
        <v>855</v>
      </c>
    </row>
    <row r="42" spans="1:6" ht="24" x14ac:dyDescent="0.2">
      <c r="A42" s="77" t="s">
        <v>784</v>
      </c>
      <c r="B42" s="77" t="s">
        <v>853</v>
      </c>
      <c r="C42" s="78" t="s">
        <v>861</v>
      </c>
      <c r="D42" s="79" t="s">
        <v>811</v>
      </c>
      <c r="E42" s="80">
        <v>1947</v>
      </c>
      <c r="F42" s="81" t="s">
        <v>855</v>
      </c>
    </row>
    <row r="43" spans="1:6" ht="22.5" customHeight="1" x14ac:dyDescent="0.2">
      <c r="A43" s="77" t="s">
        <v>784</v>
      </c>
      <c r="B43" s="77" t="s">
        <v>853</v>
      </c>
      <c r="C43" s="78" t="s">
        <v>862</v>
      </c>
      <c r="D43" s="79" t="s">
        <v>811</v>
      </c>
      <c r="E43" s="80">
        <v>2212.5</v>
      </c>
      <c r="F43" s="81" t="s">
        <v>855</v>
      </c>
    </row>
    <row r="44" spans="1:6" ht="19.149999999999999" customHeight="1" x14ac:dyDescent="0.2">
      <c r="A44" s="82" t="s">
        <v>863</v>
      </c>
      <c r="B44" s="82" t="s">
        <v>864</v>
      </c>
      <c r="C44" s="83" t="s">
        <v>865</v>
      </c>
      <c r="D44" s="84" t="s">
        <v>811</v>
      </c>
      <c r="E44" s="85">
        <v>11210</v>
      </c>
      <c r="F44" s="86" t="s">
        <v>866</v>
      </c>
    </row>
    <row r="45" spans="1:6" ht="17.100000000000001" customHeight="1" x14ac:dyDescent="0.2">
      <c r="A45" s="82" t="s">
        <v>863</v>
      </c>
      <c r="B45" s="82" t="s">
        <v>864</v>
      </c>
      <c r="C45" s="83" t="s">
        <v>867</v>
      </c>
      <c r="D45" s="84" t="s">
        <v>811</v>
      </c>
      <c r="E45" s="85">
        <v>15692.82</v>
      </c>
      <c r="F45" s="86" t="s">
        <v>866</v>
      </c>
    </row>
    <row r="46" spans="1:6" x14ac:dyDescent="0.2">
      <c r="A46" s="82" t="s">
        <v>863</v>
      </c>
      <c r="B46" s="82" t="s">
        <v>864</v>
      </c>
      <c r="C46" s="83" t="s">
        <v>868</v>
      </c>
      <c r="D46" s="84" t="s">
        <v>811</v>
      </c>
      <c r="E46" s="85">
        <v>342200</v>
      </c>
      <c r="F46" s="86" t="s">
        <v>866</v>
      </c>
    </row>
    <row r="47" spans="1:6" ht="21" customHeight="1" x14ac:dyDescent="0.2">
      <c r="A47" s="82" t="s">
        <v>863</v>
      </c>
      <c r="B47" s="82" t="s">
        <v>864</v>
      </c>
      <c r="C47" s="83" t="s">
        <v>869</v>
      </c>
      <c r="D47" s="84" t="s">
        <v>811</v>
      </c>
      <c r="E47" s="85">
        <v>6254</v>
      </c>
      <c r="F47" s="86" t="s">
        <v>866</v>
      </c>
    </row>
    <row r="48" spans="1:6" ht="14.1" customHeight="1" x14ac:dyDescent="0.2">
      <c r="A48" s="82" t="s">
        <v>863</v>
      </c>
      <c r="B48" s="82" t="s">
        <v>864</v>
      </c>
      <c r="C48" s="83" t="s">
        <v>870</v>
      </c>
      <c r="D48" s="84" t="s">
        <v>811</v>
      </c>
      <c r="E48" s="85">
        <v>531000</v>
      </c>
      <c r="F48" s="86" t="s">
        <v>866</v>
      </c>
    </row>
    <row r="49" spans="1:6" ht="24" x14ac:dyDescent="0.2">
      <c r="A49" s="82" t="s">
        <v>863</v>
      </c>
      <c r="B49" s="82" t="s">
        <v>864</v>
      </c>
      <c r="C49" s="83" t="s">
        <v>871</v>
      </c>
      <c r="D49" s="84" t="s">
        <v>811</v>
      </c>
      <c r="E49" s="85">
        <v>49794.525000000001</v>
      </c>
      <c r="F49" s="86" t="s">
        <v>866</v>
      </c>
    </row>
    <row r="50" spans="1:6" x14ac:dyDescent="0.2">
      <c r="A50" s="82" t="s">
        <v>863</v>
      </c>
      <c r="B50" s="82" t="s">
        <v>864</v>
      </c>
      <c r="C50" s="83" t="s">
        <v>872</v>
      </c>
      <c r="D50" s="84" t="s">
        <v>811</v>
      </c>
      <c r="E50" s="85">
        <v>275000</v>
      </c>
      <c r="F50" s="86" t="s">
        <v>866</v>
      </c>
    </row>
    <row r="51" spans="1:6" ht="24" x14ac:dyDescent="0.2">
      <c r="A51" s="82" t="s">
        <v>863</v>
      </c>
      <c r="B51" s="82" t="s">
        <v>864</v>
      </c>
      <c r="C51" s="83" t="s">
        <v>873</v>
      </c>
      <c r="D51" s="84" t="s">
        <v>811</v>
      </c>
      <c r="E51" s="85">
        <v>8407.5</v>
      </c>
      <c r="F51" s="86" t="s">
        <v>866</v>
      </c>
    </row>
    <row r="52" spans="1:6" ht="16.149999999999999" customHeight="1" x14ac:dyDescent="0.2">
      <c r="A52" s="82" t="s">
        <v>863</v>
      </c>
      <c r="B52" s="82" t="s">
        <v>864</v>
      </c>
      <c r="C52" s="83" t="s">
        <v>874</v>
      </c>
      <c r="D52" s="84" t="s">
        <v>811</v>
      </c>
      <c r="E52" s="85">
        <v>96885.151100000003</v>
      </c>
      <c r="F52" s="86" t="s">
        <v>866</v>
      </c>
    </row>
    <row r="53" spans="1:6" ht="15" customHeight="1" x14ac:dyDescent="0.2">
      <c r="A53" s="82" t="s">
        <v>863</v>
      </c>
      <c r="B53" s="82" t="s">
        <v>864</v>
      </c>
      <c r="C53" s="83" t="s">
        <v>875</v>
      </c>
      <c r="D53" s="84" t="s">
        <v>811</v>
      </c>
      <c r="E53" s="85">
        <v>250160</v>
      </c>
      <c r="F53" s="86" t="s">
        <v>866</v>
      </c>
    </row>
    <row r="54" spans="1:6" ht="24" x14ac:dyDescent="0.2">
      <c r="A54" s="82" t="s">
        <v>863</v>
      </c>
      <c r="B54" s="82" t="s">
        <v>864</v>
      </c>
      <c r="C54" s="83" t="s">
        <v>876</v>
      </c>
      <c r="D54" s="84" t="s">
        <v>811</v>
      </c>
      <c r="E54" s="85">
        <v>2950</v>
      </c>
      <c r="F54" s="86" t="s">
        <v>866</v>
      </c>
    </row>
    <row r="55" spans="1:6" ht="14.1" customHeight="1" x14ac:dyDescent="0.2">
      <c r="A55" s="82" t="s">
        <v>863</v>
      </c>
      <c r="B55" s="82" t="s">
        <v>864</v>
      </c>
      <c r="C55" s="83" t="s">
        <v>877</v>
      </c>
      <c r="D55" s="84" t="s">
        <v>811</v>
      </c>
      <c r="E55" s="85">
        <v>226560</v>
      </c>
      <c r="F55" s="86" t="s">
        <v>866</v>
      </c>
    </row>
    <row r="56" spans="1:6" ht="30.75" customHeight="1" x14ac:dyDescent="0.2">
      <c r="A56" s="82" t="s">
        <v>863</v>
      </c>
      <c r="B56" s="82" t="s">
        <v>864</v>
      </c>
      <c r="C56" s="83" t="s">
        <v>878</v>
      </c>
      <c r="D56" s="84" t="s">
        <v>811</v>
      </c>
      <c r="E56" s="85">
        <v>501500</v>
      </c>
      <c r="F56" s="86" t="s">
        <v>866</v>
      </c>
    </row>
    <row r="57" spans="1:6" ht="15" customHeight="1" x14ac:dyDescent="0.2">
      <c r="A57" s="82" t="s">
        <v>863</v>
      </c>
      <c r="B57" s="82" t="s">
        <v>864</v>
      </c>
      <c r="C57" s="83" t="s">
        <v>879</v>
      </c>
      <c r="D57" s="84" t="s">
        <v>811</v>
      </c>
      <c r="E57" s="85">
        <v>41300</v>
      </c>
      <c r="F57" s="86" t="s">
        <v>866</v>
      </c>
    </row>
    <row r="58" spans="1:6" ht="24" customHeight="1" x14ac:dyDescent="0.2">
      <c r="A58" s="82" t="s">
        <v>863</v>
      </c>
      <c r="B58" s="82" t="s">
        <v>864</v>
      </c>
      <c r="C58" s="83" t="s">
        <v>880</v>
      </c>
      <c r="D58" s="84" t="s">
        <v>811</v>
      </c>
      <c r="E58" s="85">
        <v>49560</v>
      </c>
      <c r="F58" s="86" t="s">
        <v>866</v>
      </c>
    </row>
    <row r="59" spans="1:6" ht="14.1" customHeight="1" x14ac:dyDescent="0.2">
      <c r="A59" s="82" t="s">
        <v>863</v>
      </c>
      <c r="B59" s="82" t="s">
        <v>864</v>
      </c>
      <c r="C59" s="83" t="s">
        <v>881</v>
      </c>
      <c r="D59" s="84" t="s">
        <v>811</v>
      </c>
      <c r="E59" s="85">
        <v>188800</v>
      </c>
      <c r="F59" s="86" t="s">
        <v>866</v>
      </c>
    </row>
    <row r="60" spans="1:6" ht="15" customHeight="1" x14ac:dyDescent="0.2">
      <c r="A60" s="82" t="s">
        <v>863</v>
      </c>
      <c r="B60" s="82" t="s">
        <v>864</v>
      </c>
      <c r="C60" s="83" t="s">
        <v>882</v>
      </c>
      <c r="D60" s="84" t="s">
        <v>811</v>
      </c>
      <c r="E60" s="85">
        <v>27140</v>
      </c>
      <c r="F60" s="86" t="s">
        <v>866</v>
      </c>
    </row>
    <row r="61" spans="1:6" ht="16.149999999999999" customHeight="1" x14ac:dyDescent="0.2">
      <c r="A61" s="82" t="s">
        <v>863</v>
      </c>
      <c r="B61" s="82" t="s">
        <v>864</v>
      </c>
      <c r="C61" s="83" t="s">
        <v>883</v>
      </c>
      <c r="D61" s="84" t="s">
        <v>811</v>
      </c>
      <c r="E61" s="85">
        <v>49219.1806</v>
      </c>
      <c r="F61" s="86" t="s">
        <v>866</v>
      </c>
    </row>
    <row r="62" spans="1:6" ht="19.149999999999999" customHeight="1" x14ac:dyDescent="0.2">
      <c r="A62" s="82" t="s">
        <v>863</v>
      </c>
      <c r="B62" s="82" t="s">
        <v>864</v>
      </c>
      <c r="C62" s="83" t="s">
        <v>884</v>
      </c>
      <c r="D62" s="84" t="s">
        <v>811</v>
      </c>
      <c r="E62" s="85">
        <v>26137.0707</v>
      </c>
      <c r="F62" s="86" t="s">
        <v>866</v>
      </c>
    </row>
    <row r="63" spans="1:6" ht="20.100000000000001" customHeight="1" x14ac:dyDescent="0.2">
      <c r="A63" s="82" t="s">
        <v>863</v>
      </c>
      <c r="B63" s="82" t="s">
        <v>864</v>
      </c>
      <c r="C63" s="83" t="s">
        <v>885</v>
      </c>
      <c r="D63" s="84" t="s">
        <v>811</v>
      </c>
      <c r="E63" s="85">
        <v>105563.74400000001</v>
      </c>
      <c r="F63" s="86" t="s">
        <v>866</v>
      </c>
    </row>
    <row r="64" spans="1:6" ht="19.149999999999999" customHeight="1" x14ac:dyDescent="0.2">
      <c r="A64" s="82" t="s">
        <v>863</v>
      </c>
      <c r="B64" s="82" t="s">
        <v>864</v>
      </c>
      <c r="C64" s="83" t="s">
        <v>886</v>
      </c>
      <c r="D64" s="84" t="s">
        <v>811</v>
      </c>
      <c r="E64" s="85">
        <v>6490</v>
      </c>
      <c r="F64" s="86" t="s">
        <v>866</v>
      </c>
    </row>
    <row r="65" spans="1:6" ht="15" customHeight="1" x14ac:dyDescent="0.2">
      <c r="A65" s="82" t="s">
        <v>863</v>
      </c>
      <c r="B65" s="82" t="s">
        <v>864</v>
      </c>
      <c r="C65" s="83" t="s">
        <v>887</v>
      </c>
      <c r="D65" s="84" t="s">
        <v>811</v>
      </c>
      <c r="E65" s="85">
        <v>30335.3338</v>
      </c>
      <c r="F65" s="86" t="s">
        <v>866</v>
      </c>
    </row>
    <row r="66" spans="1:6" ht="24" x14ac:dyDescent="0.2">
      <c r="A66" s="82" t="s">
        <v>863</v>
      </c>
      <c r="B66" s="82" t="s">
        <v>864</v>
      </c>
      <c r="C66" s="83" t="s">
        <v>888</v>
      </c>
      <c r="D66" s="84" t="s">
        <v>811</v>
      </c>
      <c r="E66" s="85">
        <v>72981.654699999999</v>
      </c>
      <c r="F66" s="86" t="s">
        <v>866</v>
      </c>
    </row>
    <row r="67" spans="1:6" x14ac:dyDescent="0.2">
      <c r="A67" s="82" t="s">
        <v>863</v>
      </c>
      <c r="B67" s="82" t="s">
        <v>864</v>
      </c>
      <c r="C67" s="83" t="s">
        <v>889</v>
      </c>
      <c r="D67" s="84" t="s">
        <v>811</v>
      </c>
      <c r="E67" s="85">
        <v>172048.60250000001</v>
      </c>
      <c r="F67" s="86" t="s">
        <v>866</v>
      </c>
    </row>
    <row r="68" spans="1:6" x14ac:dyDescent="0.2">
      <c r="A68" s="82" t="s">
        <v>863</v>
      </c>
      <c r="B68" s="82" t="s">
        <v>864</v>
      </c>
      <c r="C68" s="83" t="s">
        <v>890</v>
      </c>
      <c r="D68" s="84" t="s">
        <v>811</v>
      </c>
      <c r="E68" s="85">
        <v>104465.4</v>
      </c>
      <c r="F68" s="86" t="s">
        <v>866</v>
      </c>
    </row>
    <row r="69" spans="1:6" x14ac:dyDescent="0.2">
      <c r="A69" s="82" t="s">
        <v>863</v>
      </c>
      <c r="B69" s="82" t="s">
        <v>864</v>
      </c>
      <c r="C69" s="83" t="s">
        <v>891</v>
      </c>
      <c r="D69" s="84" t="s">
        <v>811</v>
      </c>
      <c r="E69" s="85">
        <v>8314.2916999999998</v>
      </c>
      <c r="F69" s="86" t="s">
        <v>866</v>
      </c>
    </row>
    <row r="70" spans="1:6" x14ac:dyDescent="0.2">
      <c r="A70" s="82" t="s">
        <v>863</v>
      </c>
      <c r="B70" s="82" t="s">
        <v>864</v>
      </c>
      <c r="C70" s="83" t="s">
        <v>892</v>
      </c>
      <c r="D70" s="84" t="s">
        <v>811</v>
      </c>
      <c r="E70" s="85">
        <v>198806.39999999999</v>
      </c>
      <c r="F70" s="86" t="s">
        <v>866</v>
      </c>
    </row>
    <row r="71" spans="1:6" x14ac:dyDescent="0.2">
      <c r="A71" s="82" t="s">
        <v>863</v>
      </c>
      <c r="B71" s="82" t="s">
        <v>864</v>
      </c>
      <c r="C71" s="83" t="s">
        <v>893</v>
      </c>
      <c r="D71" s="84" t="s">
        <v>811</v>
      </c>
      <c r="E71" s="85">
        <v>11313.84</v>
      </c>
      <c r="F71" s="86" t="s">
        <v>866</v>
      </c>
    </row>
    <row r="72" spans="1:6" x14ac:dyDescent="0.2">
      <c r="A72" s="82" t="s">
        <v>863</v>
      </c>
      <c r="B72" s="82" t="s">
        <v>864</v>
      </c>
      <c r="C72" s="83" t="s">
        <v>894</v>
      </c>
      <c r="D72" s="84" t="s">
        <v>811</v>
      </c>
      <c r="E72" s="85">
        <v>469017.40850000002</v>
      </c>
      <c r="F72" s="86" t="s">
        <v>866</v>
      </c>
    </row>
    <row r="73" spans="1:6" ht="24" x14ac:dyDescent="0.2">
      <c r="A73" s="82" t="s">
        <v>863</v>
      </c>
      <c r="B73" s="82" t="s">
        <v>864</v>
      </c>
      <c r="C73" s="83" t="s">
        <v>895</v>
      </c>
      <c r="D73" s="84" t="s">
        <v>811</v>
      </c>
      <c r="E73" s="85">
        <v>4501.7</v>
      </c>
      <c r="F73" s="86" t="s">
        <v>866</v>
      </c>
    </row>
    <row r="74" spans="1:6" x14ac:dyDescent="0.2">
      <c r="A74" s="82" t="s">
        <v>863</v>
      </c>
      <c r="B74" s="82" t="s">
        <v>864</v>
      </c>
      <c r="C74" s="83" t="s">
        <v>896</v>
      </c>
      <c r="D74" s="84" t="s">
        <v>811</v>
      </c>
      <c r="E74" s="85">
        <v>161582.93400000001</v>
      </c>
      <c r="F74" s="86" t="s">
        <v>866</v>
      </c>
    </row>
    <row r="75" spans="1:6" ht="24" x14ac:dyDescent="0.2">
      <c r="A75" s="82" t="s">
        <v>863</v>
      </c>
      <c r="B75" s="82" t="s">
        <v>864</v>
      </c>
      <c r="C75" s="83" t="s">
        <v>897</v>
      </c>
      <c r="D75" s="84" t="s">
        <v>811</v>
      </c>
      <c r="E75" s="85">
        <v>344224.6911</v>
      </c>
      <c r="F75" s="86" t="s">
        <v>866</v>
      </c>
    </row>
    <row r="76" spans="1:6" x14ac:dyDescent="0.2">
      <c r="A76" s="82" t="s">
        <v>863</v>
      </c>
      <c r="B76" s="82" t="s">
        <v>864</v>
      </c>
      <c r="C76" s="83" t="s">
        <v>898</v>
      </c>
      <c r="D76" s="84" t="s">
        <v>811</v>
      </c>
      <c r="E76" s="85">
        <v>24151.661800000002</v>
      </c>
      <c r="F76" s="86" t="s">
        <v>866</v>
      </c>
    </row>
    <row r="77" spans="1:6" x14ac:dyDescent="0.2">
      <c r="A77" s="82" t="s">
        <v>863</v>
      </c>
      <c r="B77" s="82" t="s">
        <v>864</v>
      </c>
      <c r="C77" s="83" t="s">
        <v>899</v>
      </c>
      <c r="D77" s="84" t="s">
        <v>811</v>
      </c>
      <c r="E77" s="85">
        <v>12836.04</v>
      </c>
      <c r="F77" s="86" t="s">
        <v>866</v>
      </c>
    </row>
    <row r="78" spans="1:6" ht="24" x14ac:dyDescent="0.2">
      <c r="A78" s="82" t="s">
        <v>863</v>
      </c>
      <c r="B78" s="82" t="s">
        <v>864</v>
      </c>
      <c r="C78" s="83" t="s">
        <v>900</v>
      </c>
      <c r="D78" s="84" t="s">
        <v>811</v>
      </c>
      <c r="E78" s="85">
        <v>45994.842499999999</v>
      </c>
      <c r="F78" s="86" t="s">
        <v>866</v>
      </c>
    </row>
    <row r="79" spans="1:6" x14ac:dyDescent="0.2">
      <c r="A79" s="82" t="s">
        <v>863</v>
      </c>
      <c r="B79" s="82" t="s">
        <v>864</v>
      </c>
      <c r="C79" s="83" t="s">
        <v>901</v>
      </c>
      <c r="D79" s="84" t="s">
        <v>811</v>
      </c>
      <c r="E79" s="85">
        <v>111029.4216</v>
      </c>
      <c r="F79" s="86" t="s">
        <v>866</v>
      </c>
    </row>
    <row r="80" spans="1:6" x14ac:dyDescent="0.2">
      <c r="A80" s="82" t="s">
        <v>863</v>
      </c>
      <c r="B80" s="82" t="s">
        <v>864</v>
      </c>
      <c r="C80" s="83" t="s">
        <v>902</v>
      </c>
      <c r="D80" s="84" t="s">
        <v>811</v>
      </c>
      <c r="E80" s="85">
        <v>1770</v>
      </c>
      <c r="F80" s="86" t="s">
        <v>866</v>
      </c>
    </row>
    <row r="81" spans="1:6" ht="24" x14ac:dyDescent="0.2">
      <c r="A81" s="82" t="s">
        <v>863</v>
      </c>
      <c r="B81" s="82" t="s">
        <v>864</v>
      </c>
      <c r="C81" s="83" t="s">
        <v>903</v>
      </c>
      <c r="D81" s="84" t="s">
        <v>811</v>
      </c>
      <c r="E81" s="85">
        <v>4524.9931999999999</v>
      </c>
      <c r="F81" s="86" t="s">
        <v>866</v>
      </c>
    </row>
    <row r="82" spans="1:6" ht="18.75" customHeight="1" x14ac:dyDescent="0.2">
      <c r="A82" s="82" t="s">
        <v>863</v>
      </c>
      <c r="B82" s="82" t="s">
        <v>864</v>
      </c>
      <c r="C82" s="83" t="s">
        <v>904</v>
      </c>
      <c r="D82" s="84" t="s">
        <v>811</v>
      </c>
      <c r="E82" s="85">
        <v>3299.87</v>
      </c>
      <c r="F82" s="86" t="s">
        <v>866</v>
      </c>
    </row>
    <row r="83" spans="1:6" ht="20.25" customHeight="1" x14ac:dyDescent="0.2">
      <c r="A83" s="82" t="s">
        <v>863</v>
      </c>
      <c r="B83" s="82" t="s">
        <v>864</v>
      </c>
      <c r="C83" s="83" t="s">
        <v>905</v>
      </c>
      <c r="D83" s="84" t="s">
        <v>811</v>
      </c>
      <c r="E83" s="85">
        <v>4242.6899999999996</v>
      </c>
      <c r="F83" s="86" t="s">
        <v>866</v>
      </c>
    </row>
    <row r="84" spans="1:6" ht="22.15" customHeight="1" x14ac:dyDescent="0.2">
      <c r="A84" s="82" t="s">
        <v>863</v>
      </c>
      <c r="B84" s="82" t="s">
        <v>864</v>
      </c>
      <c r="C84" s="83" t="s">
        <v>906</v>
      </c>
      <c r="D84" s="84" t="s">
        <v>811</v>
      </c>
      <c r="E84" s="85">
        <v>11859.991</v>
      </c>
      <c r="F84" s="86" t="s">
        <v>866</v>
      </c>
    </row>
    <row r="85" spans="1:6" ht="18" customHeight="1" x14ac:dyDescent="0.2">
      <c r="A85" s="82" t="s">
        <v>863</v>
      </c>
      <c r="B85" s="82" t="s">
        <v>864</v>
      </c>
      <c r="C85" s="83" t="s">
        <v>907</v>
      </c>
      <c r="D85" s="84" t="s">
        <v>811</v>
      </c>
      <c r="E85" s="85">
        <v>1479.9914000000001</v>
      </c>
      <c r="F85" s="86" t="s">
        <v>866</v>
      </c>
    </row>
    <row r="86" spans="1:6" ht="24" x14ac:dyDescent="0.2">
      <c r="A86" s="82" t="s">
        <v>863</v>
      </c>
      <c r="B86" s="82" t="s">
        <v>864</v>
      </c>
      <c r="C86" s="83" t="s">
        <v>908</v>
      </c>
      <c r="D86" s="84" t="s">
        <v>811</v>
      </c>
      <c r="E86" s="85">
        <v>1999.9938</v>
      </c>
      <c r="F86" s="86" t="s">
        <v>866</v>
      </c>
    </row>
    <row r="87" spans="1:6" ht="24" x14ac:dyDescent="0.2">
      <c r="A87" s="82" t="s">
        <v>863</v>
      </c>
      <c r="B87" s="82" t="s">
        <v>864</v>
      </c>
      <c r="C87" s="83" t="s">
        <v>909</v>
      </c>
      <c r="D87" s="84" t="s">
        <v>811</v>
      </c>
      <c r="E87" s="85">
        <v>6938.4</v>
      </c>
      <c r="F87" s="86" t="s">
        <v>866</v>
      </c>
    </row>
    <row r="88" spans="1:6" x14ac:dyDescent="0.2">
      <c r="A88" s="82" t="s">
        <v>863</v>
      </c>
      <c r="B88" s="82" t="s">
        <v>864</v>
      </c>
      <c r="C88" s="83" t="s">
        <v>910</v>
      </c>
      <c r="D88" s="84" t="s">
        <v>811</v>
      </c>
      <c r="E88" s="85">
        <v>938.18259999999998</v>
      </c>
      <c r="F88" s="86" t="s">
        <v>866</v>
      </c>
    </row>
    <row r="89" spans="1:6" x14ac:dyDescent="0.2">
      <c r="A89" s="82" t="s">
        <v>863</v>
      </c>
      <c r="B89" s="82" t="s">
        <v>864</v>
      </c>
      <c r="C89" s="83" t="s">
        <v>911</v>
      </c>
      <c r="D89" s="84" t="s">
        <v>811</v>
      </c>
      <c r="E89" s="85">
        <v>3519.94</v>
      </c>
      <c r="F89" s="86" t="s">
        <v>866</v>
      </c>
    </row>
    <row r="90" spans="1:6" ht="20.100000000000001" customHeight="1" x14ac:dyDescent="0.2">
      <c r="A90" s="82" t="s">
        <v>863</v>
      </c>
      <c r="B90" s="82" t="s">
        <v>864</v>
      </c>
      <c r="C90" s="83" t="s">
        <v>912</v>
      </c>
      <c r="D90" s="84" t="s">
        <v>811</v>
      </c>
      <c r="E90" s="85">
        <v>9</v>
      </c>
      <c r="F90" s="86" t="s">
        <v>866</v>
      </c>
    </row>
    <row r="91" spans="1:6" ht="20.100000000000001" customHeight="1" x14ac:dyDescent="0.2">
      <c r="A91" s="82" t="s">
        <v>863</v>
      </c>
      <c r="B91" s="82" t="s">
        <v>864</v>
      </c>
      <c r="C91" s="83" t="s">
        <v>913</v>
      </c>
      <c r="D91" s="84" t="s">
        <v>811</v>
      </c>
      <c r="E91" s="85">
        <v>63229.120000000003</v>
      </c>
      <c r="F91" s="86" t="s">
        <v>866</v>
      </c>
    </row>
    <row r="92" spans="1:6" ht="24.75" customHeight="1" x14ac:dyDescent="0.2">
      <c r="A92" s="82" t="s">
        <v>863</v>
      </c>
      <c r="B92" s="82" t="s">
        <v>864</v>
      </c>
      <c r="C92" s="83" t="s">
        <v>914</v>
      </c>
      <c r="D92" s="84" t="s">
        <v>811</v>
      </c>
      <c r="E92" s="85">
        <v>475540</v>
      </c>
      <c r="F92" s="86" t="s">
        <v>866</v>
      </c>
    </row>
    <row r="93" spans="1:6" x14ac:dyDescent="0.2">
      <c r="A93" s="82" t="s">
        <v>863</v>
      </c>
      <c r="B93" s="82" t="s">
        <v>864</v>
      </c>
      <c r="C93" s="83" t="s">
        <v>915</v>
      </c>
      <c r="D93" s="84" t="s">
        <v>811</v>
      </c>
      <c r="E93" s="85">
        <v>490481.16</v>
      </c>
      <c r="F93" s="86" t="s">
        <v>866</v>
      </c>
    </row>
    <row r="94" spans="1:6" ht="24" x14ac:dyDescent="0.2">
      <c r="A94" s="82" t="s">
        <v>863</v>
      </c>
      <c r="B94" s="82" t="s">
        <v>864</v>
      </c>
      <c r="C94" s="83" t="s">
        <v>916</v>
      </c>
      <c r="D94" s="84" t="s">
        <v>811</v>
      </c>
      <c r="E94" s="85">
        <v>74340</v>
      </c>
      <c r="F94" s="86" t="s">
        <v>866</v>
      </c>
    </row>
    <row r="95" spans="1:6" ht="15" customHeight="1" x14ac:dyDescent="0.2">
      <c r="A95" s="82" t="s">
        <v>863</v>
      </c>
      <c r="B95" s="82" t="s">
        <v>864</v>
      </c>
      <c r="C95" s="83" t="s">
        <v>917</v>
      </c>
      <c r="D95" s="84" t="s">
        <v>811</v>
      </c>
      <c r="E95" s="85">
        <v>40101.792600000001</v>
      </c>
      <c r="F95" s="86" t="s">
        <v>866</v>
      </c>
    </row>
    <row r="96" spans="1:6" ht="14.1" customHeight="1" x14ac:dyDescent="0.2">
      <c r="A96" s="82" t="s">
        <v>863</v>
      </c>
      <c r="B96" s="82" t="s">
        <v>864</v>
      </c>
      <c r="C96" s="83" t="s">
        <v>918</v>
      </c>
      <c r="D96" s="84" t="s">
        <v>811</v>
      </c>
      <c r="E96" s="85">
        <v>386697.033</v>
      </c>
      <c r="F96" s="86" t="s">
        <v>866</v>
      </c>
    </row>
    <row r="97" spans="1:6" x14ac:dyDescent="0.2">
      <c r="A97" s="82" t="s">
        <v>863</v>
      </c>
      <c r="B97" s="82" t="s">
        <v>864</v>
      </c>
      <c r="C97" s="83" t="s">
        <v>919</v>
      </c>
      <c r="D97" s="84" t="s">
        <v>811</v>
      </c>
      <c r="E97" s="85">
        <v>142177.25599999999</v>
      </c>
      <c r="F97" s="86" t="s">
        <v>866</v>
      </c>
    </row>
    <row r="98" spans="1:6" x14ac:dyDescent="0.2">
      <c r="A98" s="82" t="s">
        <v>863</v>
      </c>
      <c r="B98" s="82" t="s">
        <v>864</v>
      </c>
      <c r="C98" s="83" t="s">
        <v>920</v>
      </c>
      <c r="D98" s="84" t="s">
        <v>811</v>
      </c>
      <c r="E98" s="85">
        <v>26868.6</v>
      </c>
      <c r="F98" s="86" t="s">
        <v>866</v>
      </c>
    </row>
    <row r="99" spans="1:6" ht="24" x14ac:dyDescent="0.2">
      <c r="A99" s="82" t="s">
        <v>863</v>
      </c>
      <c r="B99" s="82" t="s">
        <v>864</v>
      </c>
      <c r="C99" s="83" t="s">
        <v>921</v>
      </c>
      <c r="D99" s="84" t="s">
        <v>811</v>
      </c>
      <c r="E99" s="85">
        <v>1897493.1</v>
      </c>
      <c r="F99" s="86" t="s">
        <v>866</v>
      </c>
    </row>
    <row r="100" spans="1:6" x14ac:dyDescent="0.2">
      <c r="A100" s="82" t="s">
        <v>863</v>
      </c>
      <c r="B100" s="82" t="s">
        <v>864</v>
      </c>
      <c r="C100" s="83" t="s">
        <v>922</v>
      </c>
      <c r="D100" s="84" t="s">
        <v>811</v>
      </c>
      <c r="E100" s="85">
        <v>232041.1</v>
      </c>
      <c r="F100" s="86" t="s">
        <v>866</v>
      </c>
    </row>
    <row r="101" spans="1:6" ht="24" x14ac:dyDescent="0.2">
      <c r="A101" s="82" t="s">
        <v>863</v>
      </c>
      <c r="B101" s="82" t="s">
        <v>864</v>
      </c>
      <c r="C101" s="83" t="s">
        <v>923</v>
      </c>
      <c r="D101" s="84" t="s">
        <v>811</v>
      </c>
      <c r="E101" s="85">
        <v>34703.800000000003</v>
      </c>
      <c r="F101" s="86" t="s">
        <v>866</v>
      </c>
    </row>
    <row r="102" spans="1:6" ht="24" x14ac:dyDescent="0.2">
      <c r="A102" s="82" t="s">
        <v>863</v>
      </c>
      <c r="B102" s="82" t="s">
        <v>864</v>
      </c>
      <c r="C102" s="83" t="s">
        <v>924</v>
      </c>
      <c r="D102" s="84" t="s">
        <v>811</v>
      </c>
      <c r="E102" s="85">
        <v>8903.1</v>
      </c>
      <c r="F102" s="86" t="s">
        <v>866</v>
      </c>
    </row>
    <row r="103" spans="1:6" ht="16.149999999999999" customHeight="1" x14ac:dyDescent="0.2">
      <c r="A103" s="82" t="s">
        <v>863</v>
      </c>
      <c r="B103" s="82" t="s">
        <v>864</v>
      </c>
      <c r="C103" s="83" t="s">
        <v>925</v>
      </c>
      <c r="D103" s="84" t="s">
        <v>811</v>
      </c>
      <c r="E103" s="85">
        <v>130316.25</v>
      </c>
      <c r="F103" s="83" t="s">
        <v>866</v>
      </c>
    </row>
    <row r="104" spans="1:6" x14ac:dyDescent="0.2">
      <c r="A104" s="82" t="s">
        <v>863</v>
      </c>
      <c r="B104" s="82" t="s">
        <v>864</v>
      </c>
      <c r="C104" s="83" t="s">
        <v>926</v>
      </c>
      <c r="D104" s="84" t="s">
        <v>811</v>
      </c>
      <c r="E104" s="85">
        <v>22139.75</v>
      </c>
      <c r="F104" s="86" t="s">
        <v>866</v>
      </c>
    </row>
    <row r="105" spans="1:6" ht="24" x14ac:dyDescent="0.2">
      <c r="A105" s="82" t="s">
        <v>863</v>
      </c>
      <c r="B105" s="82" t="s">
        <v>864</v>
      </c>
      <c r="C105" s="83" t="s">
        <v>927</v>
      </c>
      <c r="D105" s="84" t="s">
        <v>811</v>
      </c>
      <c r="E105" s="85">
        <v>62932.232000000004</v>
      </c>
      <c r="F105" s="86" t="s">
        <v>866</v>
      </c>
    </row>
    <row r="106" spans="1:6" ht="24" x14ac:dyDescent="0.2">
      <c r="A106" s="82" t="s">
        <v>863</v>
      </c>
      <c r="B106" s="82" t="s">
        <v>864</v>
      </c>
      <c r="C106" s="83" t="s">
        <v>928</v>
      </c>
      <c r="D106" s="84" t="s">
        <v>811</v>
      </c>
      <c r="E106" s="85">
        <v>62932.232199999999</v>
      </c>
      <c r="F106" s="86" t="s">
        <v>866</v>
      </c>
    </row>
    <row r="107" spans="1:6" ht="24" x14ac:dyDescent="0.2">
      <c r="A107" s="82" t="s">
        <v>863</v>
      </c>
      <c r="B107" s="82" t="s">
        <v>864</v>
      </c>
      <c r="C107" s="83" t="s">
        <v>929</v>
      </c>
      <c r="D107" s="84" t="s">
        <v>811</v>
      </c>
      <c r="E107" s="85">
        <v>57230</v>
      </c>
      <c r="F107" s="86" t="s">
        <v>866</v>
      </c>
    </row>
    <row r="108" spans="1:6" x14ac:dyDescent="0.2">
      <c r="A108" s="82" t="s">
        <v>863</v>
      </c>
      <c r="B108" s="82" t="s">
        <v>864</v>
      </c>
      <c r="C108" s="83" t="s">
        <v>930</v>
      </c>
      <c r="D108" s="84" t="s">
        <v>811</v>
      </c>
      <c r="E108" s="85">
        <v>2549.9917</v>
      </c>
      <c r="F108" s="86" t="s">
        <v>866</v>
      </c>
    </row>
    <row r="109" spans="1:6" x14ac:dyDescent="0.2">
      <c r="A109" s="82" t="s">
        <v>863</v>
      </c>
      <c r="B109" s="82" t="s">
        <v>864</v>
      </c>
      <c r="C109" s="83" t="s">
        <v>931</v>
      </c>
      <c r="D109" s="84" t="s">
        <v>811</v>
      </c>
      <c r="E109" s="85">
        <v>13999.992</v>
      </c>
      <c r="F109" s="86" t="s">
        <v>866</v>
      </c>
    </row>
    <row r="110" spans="1:6" x14ac:dyDescent="0.2">
      <c r="A110" s="82" t="s">
        <v>863</v>
      </c>
      <c r="B110" s="82" t="s">
        <v>864</v>
      </c>
      <c r="C110" s="83" t="s">
        <v>932</v>
      </c>
      <c r="D110" s="84" t="s">
        <v>811</v>
      </c>
      <c r="E110" s="85">
        <v>19383.86</v>
      </c>
      <c r="F110" s="86" t="s">
        <v>866</v>
      </c>
    </row>
    <row r="111" spans="1:6" x14ac:dyDescent="0.2">
      <c r="A111" s="82" t="s">
        <v>863</v>
      </c>
      <c r="B111" s="82" t="s">
        <v>864</v>
      </c>
      <c r="C111" s="83" t="s">
        <v>933</v>
      </c>
      <c r="D111" s="84" t="s">
        <v>811</v>
      </c>
      <c r="E111" s="85">
        <v>250971.84</v>
      </c>
      <c r="F111" s="86" t="s">
        <v>866</v>
      </c>
    </row>
    <row r="112" spans="1:6" x14ac:dyDescent="0.2">
      <c r="A112" s="82" t="s">
        <v>863</v>
      </c>
      <c r="B112" s="82" t="s">
        <v>864</v>
      </c>
      <c r="C112" s="83" t="s">
        <v>934</v>
      </c>
      <c r="D112" s="84" t="s">
        <v>811</v>
      </c>
      <c r="E112" s="85">
        <v>257712</v>
      </c>
      <c r="F112" s="86" t="s">
        <v>866</v>
      </c>
    </row>
    <row r="113" spans="1:6" x14ac:dyDescent="0.2">
      <c r="A113" s="82" t="s">
        <v>863</v>
      </c>
      <c r="B113" s="82" t="s">
        <v>864</v>
      </c>
      <c r="C113" s="83" t="s">
        <v>935</v>
      </c>
      <c r="D113" s="84" t="s">
        <v>811</v>
      </c>
      <c r="E113" s="85">
        <v>3613.16</v>
      </c>
      <c r="F113" s="86" t="s">
        <v>866</v>
      </c>
    </row>
    <row r="114" spans="1:6" x14ac:dyDescent="0.2">
      <c r="A114" s="82" t="s">
        <v>863</v>
      </c>
      <c r="B114" s="82" t="s">
        <v>864</v>
      </c>
      <c r="C114" s="83" t="s">
        <v>936</v>
      </c>
      <c r="D114" s="84" t="s">
        <v>811</v>
      </c>
      <c r="E114" s="85">
        <v>34202.300000000003</v>
      </c>
      <c r="F114" s="86" t="s">
        <v>866</v>
      </c>
    </row>
    <row r="115" spans="1:6" x14ac:dyDescent="0.2">
      <c r="A115" s="82" t="s">
        <v>863</v>
      </c>
      <c r="B115" s="82" t="s">
        <v>864</v>
      </c>
      <c r="C115" s="83" t="s">
        <v>937</v>
      </c>
      <c r="D115" s="84" t="s">
        <v>811</v>
      </c>
      <c r="E115" s="85">
        <v>30336.03</v>
      </c>
      <c r="F115" s="86" t="s">
        <v>866</v>
      </c>
    </row>
    <row r="116" spans="1:6" x14ac:dyDescent="0.2">
      <c r="A116" s="82" t="s">
        <v>863</v>
      </c>
      <c r="B116" s="82" t="s">
        <v>864</v>
      </c>
      <c r="C116" s="83" t="s">
        <v>938</v>
      </c>
      <c r="D116" s="84" t="s">
        <v>811</v>
      </c>
      <c r="E116" s="85">
        <v>1250.8</v>
      </c>
      <c r="F116" s="86" t="s">
        <v>866</v>
      </c>
    </row>
    <row r="117" spans="1:6" x14ac:dyDescent="0.2">
      <c r="A117" s="82" t="s">
        <v>863</v>
      </c>
      <c r="B117" s="82" t="s">
        <v>864</v>
      </c>
      <c r="C117" s="83" t="s">
        <v>939</v>
      </c>
      <c r="D117" s="84" t="s">
        <v>811</v>
      </c>
      <c r="E117" s="85">
        <v>1250.8</v>
      </c>
      <c r="F117" s="86" t="s">
        <v>866</v>
      </c>
    </row>
    <row r="118" spans="1:6" x14ac:dyDescent="0.2">
      <c r="A118" s="82" t="s">
        <v>863</v>
      </c>
      <c r="B118" s="82" t="s">
        <v>864</v>
      </c>
      <c r="C118" s="83" t="s">
        <v>940</v>
      </c>
      <c r="D118" s="84" t="s">
        <v>811</v>
      </c>
      <c r="E118" s="85">
        <v>1250.8</v>
      </c>
      <c r="F118" s="86" t="s">
        <v>866</v>
      </c>
    </row>
    <row r="119" spans="1:6" x14ac:dyDescent="0.2">
      <c r="A119" s="82" t="s">
        <v>863</v>
      </c>
      <c r="B119" s="82" t="s">
        <v>864</v>
      </c>
      <c r="C119" s="83" t="s">
        <v>941</v>
      </c>
      <c r="D119" s="84" t="s">
        <v>811</v>
      </c>
      <c r="E119" s="85">
        <v>21240</v>
      </c>
      <c r="F119" s="86" t="s">
        <v>866</v>
      </c>
    </row>
    <row r="120" spans="1:6" x14ac:dyDescent="0.2">
      <c r="A120" s="82" t="s">
        <v>863</v>
      </c>
      <c r="B120" s="82" t="s">
        <v>864</v>
      </c>
      <c r="C120" s="83" t="s">
        <v>942</v>
      </c>
      <c r="D120" s="84" t="s">
        <v>811</v>
      </c>
      <c r="E120" s="85">
        <v>43960.9</v>
      </c>
      <c r="F120" s="86" t="s">
        <v>866</v>
      </c>
    </row>
    <row r="121" spans="1:6" x14ac:dyDescent="0.2">
      <c r="A121" s="82" t="s">
        <v>863</v>
      </c>
      <c r="B121" s="82" t="s">
        <v>864</v>
      </c>
      <c r="C121" s="83" t="s">
        <v>943</v>
      </c>
      <c r="D121" s="84" t="s">
        <v>811</v>
      </c>
      <c r="E121" s="85">
        <v>13749.996999999999</v>
      </c>
      <c r="F121" s="86" t="s">
        <v>866</v>
      </c>
    </row>
    <row r="122" spans="1:6" x14ac:dyDescent="0.2">
      <c r="A122" s="82" t="s">
        <v>863</v>
      </c>
      <c r="B122" s="82" t="s">
        <v>864</v>
      </c>
      <c r="C122" s="83" t="s">
        <v>944</v>
      </c>
      <c r="D122" s="84" t="s">
        <v>811</v>
      </c>
      <c r="E122" s="85">
        <v>13570</v>
      </c>
      <c r="F122" s="86" t="s">
        <v>866</v>
      </c>
    </row>
    <row r="123" spans="1:6" x14ac:dyDescent="0.2">
      <c r="A123" s="82" t="s">
        <v>863</v>
      </c>
      <c r="B123" s="82" t="s">
        <v>864</v>
      </c>
      <c r="C123" s="83" t="s">
        <v>945</v>
      </c>
      <c r="D123" s="84" t="s">
        <v>811</v>
      </c>
      <c r="E123" s="85">
        <v>4284.71</v>
      </c>
      <c r="F123" s="86" t="s">
        <v>866</v>
      </c>
    </row>
    <row r="124" spans="1:6" x14ac:dyDescent="0.2">
      <c r="A124" s="82" t="s">
        <v>863</v>
      </c>
      <c r="B124" s="82" t="s">
        <v>864</v>
      </c>
      <c r="C124" s="83" t="s">
        <v>946</v>
      </c>
      <c r="D124" s="84" t="s">
        <v>811</v>
      </c>
      <c r="E124" s="85">
        <v>5726.64</v>
      </c>
      <c r="F124" s="86" t="s">
        <v>866</v>
      </c>
    </row>
    <row r="125" spans="1:6" x14ac:dyDescent="0.2">
      <c r="A125" s="82" t="s">
        <v>863</v>
      </c>
      <c r="B125" s="82" t="s">
        <v>864</v>
      </c>
      <c r="C125" s="83" t="s">
        <v>947</v>
      </c>
      <c r="D125" s="84" t="s">
        <v>811</v>
      </c>
      <c r="E125" s="85">
        <v>20650</v>
      </c>
      <c r="F125" s="86" t="s">
        <v>866</v>
      </c>
    </row>
    <row r="126" spans="1:6" ht="13.15" customHeight="1" x14ac:dyDescent="0.2">
      <c r="A126" s="82" t="s">
        <v>863</v>
      </c>
      <c r="B126" s="82" t="s">
        <v>864</v>
      </c>
      <c r="C126" s="83" t="s">
        <v>948</v>
      </c>
      <c r="D126" s="84" t="s">
        <v>811</v>
      </c>
      <c r="E126" s="85">
        <v>575000.01</v>
      </c>
      <c r="F126" s="86" t="s">
        <v>866</v>
      </c>
    </row>
    <row r="127" spans="1:6" ht="24" x14ac:dyDescent="0.2">
      <c r="A127" s="82" t="s">
        <v>863</v>
      </c>
      <c r="B127" s="82" t="s">
        <v>864</v>
      </c>
      <c r="C127" s="83" t="s">
        <v>949</v>
      </c>
      <c r="D127" s="84" t="s">
        <v>811</v>
      </c>
      <c r="E127" s="85">
        <v>2542900</v>
      </c>
      <c r="F127" s="86" t="s">
        <v>866</v>
      </c>
    </row>
    <row r="128" spans="1:6" x14ac:dyDescent="0.2">
      <c r="A128" s="82" t="s">
        <v>863</v>
      </c>
      <c r="B128" s="82" t="s">
        <v>864</v>
      </c>
      <c r="C128" s="83" t="s">
        <v>950</v>
      </c>
      <c r="D128" s="84" t="s">
        <v>811</v>
      </c>
      <c r="E128" s="85">
        <v>172556.12</v>
      </c>
      <c r="F128" s="86" t="s">
        <v>866</v>
      </c>
    </row>
    <row r="129" spans="1:6" ht="24" x14ac:dyDescent="0.2">
      <c r="A129" s="82" t="s">
        <v>863</v>
      </c>
      <c r="B129" s="82" t="s">
        <v>864</v>
      </c>
      <c r="C129" s="83" t="s">
        <v>951</v>
      </c>
      <c r="D129" s="84" t="s">
        <v>811</v>
      </c>
      <c r="E129" s="85">
        <v>44250</v>
      </c>
      <c r="F129" s="86" t="s">
        <v>866</v>
      </c>
    </row>
    <row r="130" spans="1:6" x14ac:dyDescent="0.2">
      <c r="A130" s="82" t="s">
        <v>863</v>
      </c>
      <c r="B130" s="82" t="s">
        <v>864</v>
      </c>
      <c r="C130" s="83" t="s">
        <v>952</v>
      </c>
      <c r="D130" s="84" t="s">
        <v>811</v>
      </c>
      <c r="E130" s="85">
        <v>719492.56279999996</v>
      </c>
      <c r="F130" s="86" t="s">
        <v>866</v>
      </c>
    </row>
    <row r="131" spans="1:6" x14ac:dyDescent="0.2">
      <c r="A131" s="82" t="s">
        <v>863</v>
      </c>
      <c r="B131" s="82" t="s">
        <v>864</v>
      </c>
      <c r="C131" s="83" t="s">
        <v>953</v>
      </c>
      <c r="D131" s="84" t="s">
        <v>811</v>
      </c>
      <c r="E131" s="85">
        <v>816192.43</v>
      </c>
      <c r="F131" s="86" t="s">
        <v>866</v>
      </c>
    </row>
    <row r="132" spans="1:6" x14ac:dyDescent="0.2">
      <c r="A132" s="87" t="s">
        <v>954</v>
      </c>
      <c r="B132" s="87" t="s">
        <v>955</v>
      </c>
      <c r="C132" s="88" t="s">
        <v>956</v>
      </c>
      <c r="D132" s="89" t="s">
        <v>811</v>
      </c>
      <c r="E132" s="90">
        <v>36954.32</v>
      </c>
      <c r="F132" s="91" t="s">
        <v>957</v>
      </c>
    </row>
    <row r="133" spans="1:6" ht="14.1" customHeight="1" x14ac:dyDescent="0.2">
      <c r="A133" s="87" t="s">
        <v>954</v>
      </c>
      <c r="B133" s="87" t="s">
        <v>955</v>
      </c>
      <c r="C133" s="88" t="s">
        <v>958</v>
      </c>
      <c r="D133" s="89" t="s">
        <v>811</v>
      </c>
      <c r="E133" s="90">
        <v>3776</v>
      </c>
      <c r="F133" s="91" t="s">
        <v>957</v>
      </c>
    </row>
    <row r="134" spans="1:6" ht="16.149999999999999" customHeight="1" x14ac:dyDescent="0.2">
      <c r="A134" s="87" t="s">
        <v>954</v>
      </c>
      <c r="B134" s="87" t="s">
        <v>955</v>
      </c>
      <c r="C134" s="88" t="s">
        <v>959</v>
      </c>
      <c r="D134" s="89" t="s">
        <v>811</v>
      </c>
      <c r="E134" s="90">
        <v>12390</v>
      </c>
      <c r="F134" s="91" t="s">
        <v>957</v>
      </c>
    </row>
    <row r="135" spans="1:6" ht="15" customHeight="1" x14ac:dyDescent="0.2">
      <c r="A135" s="87" t="s">
        <v>954</v>
      </c>
      <c r="B135" s="87" t="s">
        <v>955</v>
      </c>
      <c r="C135" s="88" t="s">
        <v>960</v>
      </c>
      <c r="D135" s="89" t="s">
        <v>811</v>
      </c>
      <c r="E135" s="90">
        <v>6293.7049999999999</v>
      </c>
      <c r="F135" s="91" t="s">
        <v>957</v>
      </c>
    </row>
    <row r="136" spans="1:6" ht="14.1" customHeight="1" x14ac:dyDescent="0.2">
      <c r="A136" s="87" t="s">
        <v>954</v>
      </c>
      <c r="B136" s="87" t="s">
        <v>955</v>
      </c>
      <c r="C136" s="88" t="s">
        <v>961</v>
      </c>
      <c r="D136" s="89" t="s">
        <v>811</v>
      </c>
      <c r="E136" s="90">
        <v>27200</v>
      </c>
      <c r="F136" s="91" t="s">
        <v>957</v>
      </c>
    </row>
    <row r="137" spans="1:6" ht="24" x14ac:dyDescent="0.2">
      <c r="A137" s="92" t="s">
        <v>804</v>
      </c>
      <c r="B137" s="92" t="s">
        <v>962</v>
      </c>
      <c r="C137" s="93" t="s">
        <v>963</v>
      </c>
      <c r="D137" s="94" t="s">
        <v>811</v>
      </c>
      <c r="E137" s="95">
        <v>109504</v>
      </c>
      <c r="F137" s="96" t="s">
        <v>964</v>
      </c>
    </row>
    <row r="138" spans="1:6" ht="24" x14ac:dyDescent="0.2">
      <c r="A138" s="92" t="s">
        <v>804</v>
      </c>
      <c r="B138" s="92" t="s">
        <v>962</v>
      </c>
      <c r="C138" s="93" t="s">
        <v>965</v>
      </c>
      <c r="D138" s="94" t="s">
        <v>811</v>
      </c>
      <c r="E138" s="95">
        <v>5723</v>
      </c>
      <c r="F138" s="96" t="s">
        <v>964</v>
      </c>
    </row>
    <row r="139" spans="1:6" ht="24" x14ac:dyDescent="0.2">
      <c r="A139" s="57" t="s">
        <v>803</v>
      </c>
      <c r="B139" s="57" t="s">
        <v>966</v>
      </c>
      <c r="C139" s="58" t="s">
        <v>967</v>
      </c>
      <c r="D139" s="59" t="s">
        <v>811</v>
      </c>
      <c r="E139" s="60">
        <v>6200</v>
      </c>
      <c r="F139" s="97" t="s">
        <v>968</v>
      </c>
    </row>
    <row r="140" spans="1:6" ht="36" x14ac:dyDescent="0.2">
      <c r="A140" s="57" t="s">
        <v>803</v>
      </c>
      <c r="B140" s="57" t="s">
        <v>966</v>
      </c>
      <c r="C140" s="58" t="s">
        <v>969</v>
      </c>
      <c r="D140" s="59" t="s">
        <v>811</v>
      </c>
      <c r="E140" s="60">
        <v>86568.53</v>
      </c>
      <c r="F140" s="97" t="s">
        <v>968</v>
      </c>
    </row>
    <row r="141" spans="1:6" ht="36" x14ac:dyDescent="0.2">
      <c r="A141" s="57" t="s">
        <v>803</v>
      </c>
      <c r="B141" s="57" t="s">
        <v>966</v>
      </c>
      <c r="C141" s="58" t="s">
        <v>970</v>
      </c>
      <c r="D141" s="59" t="s">
        <v>811</v>
      </c>
      <c r="E141" s="60">
        <v>100917.38</v>
      </c>
      <c r="F141" s="97" t="s">
        <v>968</v>
      </c>
    </row>
    <row r="142" spans="1:6" ht="16.149999999999999" customHeight="1" x14ac:dyDescent="0.2">
      <c r="A142" s="98" t="s">
        <v>729</v>
      </c>
      <c r="B142" s="98" t="s">
        <v>971</v>
      </c>
      <c r="C142" s="99" t="s">
        <v>972</v>
      </c>
      <c r="D142" s="100" t="s">
        <v>811</v>
      </c>
      <c r="E142" s="101">
        <v>1000</v>
      </c>
      <c r="F142" s="102" t="s">
        <v>973</v>
      </c>
    </row>
    <row r="143" spans="1:6" x14ac:dyDescent="0.2">
      <c r="A143" s="98" t="s">
        <v>729</v>
      </c>
      <c r="B143" s="98" t="s">
        <v>971</v>
      </c>
      <c r="C143" s="99" t="s">
        <v>974</v>
      </c>
      <c r="D143" s="100" t="s">
        <v>811</v>
      </c>
      <c r="E143" s="101">
        <v>200</v>
      </c>
      <c r="F143" s="102" t="s">
        <v>973</v>
      </c>
    </row>
    <row r="144" spans="1:6" ht="18" customHeight="1" x14ac:dyDescent="0.2">
      <c r="A144" s="98" t="s">
        <v>729</v>
      </c>
      <c r="B144" s="98" t="s">
        <v>971</v>
      </c>
      <c r="C144" s="99" t="s">
        <v>975</v>
      </c>
      <c r="D144" s="100" t="s">
        <v>811</v>
      </c>
      <c r="E144" s="101">
        <v>500</v>
      </c>
      <c r="F144" s="102" t="s">
        <v>973</v>
      </c>
    </row>
    <row r="145" spans="1:6" ht="17.25" customHeight="1" x14ac:dyDescent="0.2">
      <c r="A145" s="98" t="s">
        <v>729</v>
      </c>
      <c r="B145" s="98" t="s">
        <v>971</v>
      </c>
      <c r="C145" s="99" t="s">
        <v>976</v>
      </c>
      <c r="D145" s="100" t="s">
        <v>977</v>
      </c>
      <c r="E145" s="101">
        <v>197</v>
      </c>
      <c r="F145" s="103" t="s">
        <v>978</v>
      </c>
    </row>
    <row r="146" spans="1:6" x14ac:dyDescent="0.2">
      <c r="A146" s="98" t="s">
        <v>729</v>
      </c>
      <c r="B146" s="98" t="s">
        <v>971</v>
      </c>
      <c r="C146" s="99" t="s">
        <v>979</v>
      </c>
      <c r="D146" s="100" t="s">
        <v>977</v>
      </c>
      <c r="E146" s="101">
        <v>181</v>
      </c>
      <c r="F146" s="103" t="s">
        <v>978</v>
      </c>
    </row>
    <row r="147" spans="1:6" x14ac:dyDescent="0.2">
      <c r="A147" s="98" t="s">
        <v>729</v>
      </c>
      <c r="B147" s="98" t="s">
        <v>971</v>
      </c>
      <c r="C147" s="99" t="s">
        <v>980</v>
      </c>
      <c r="D147" s="100" t="s">
        <v>977</v>
      </c>
      <c r="E147" s="101">
        <v>251</v>
      </c>
      <c r="F147" s="102" t="s">
        <v>978</v>
      </c>
    </row>
    <row r="148" spans="1:6" x14ac:dyDescent="0.2">
      <c r="A148" s="98" t="s">
        <v>729</v>
      </c>
      <c r="B148" s="98" t="s">
        <v>971</v>
      </c>
      <c r="C148" s="99" t="s">
        <v>981</v>
      </c>
      <c r="D148" s="100" t="s">
        <v>977</v>
      </c>
      <c r="E148" s="101">
        <v>230</v>
      </c>
      <c r="F148" s="103" t="s">
        <v>978</v>
      </c>
    </row>
    <row r="149" spans="1:6" x14ac:dyDescent="0.2">
      <c r="A149" s="98" t="s">
        <v>729</v>
      </c>
      <c r="B149" s="98" t="s">
        <v>971</v>
      </c>
      <c r="C149" s="99" t="s">
        <v>982</v>
      </c>
      <c r="D149" s="100" t="s">
        <v>977</v>
      </c>
      <c r="E149" s="101">
        <v>110</v>
      </c>
      <c r="F149" s="102" t="s">
        <v>978</v>
      </c>
    </row>
    <row r="150" spans="1:6" x14ac:dyDescent="0.2">
      <c r="A150" s="57" t="s">
        <v>721</v>
      </c>
      <c r="B150" s="57" t="s">
        <v>983</v>
      </c>
      <c r="C150" s="58" t="s">
        <v>984</v>
      </c>
      <c r="D150" s="59" t="s">
        <v>985</v>
      </c>
      <c r="E150" s="60">
        <v>28.32</v>
      </c>
      <c r="F150" s="97" t="s">
        <v>986</v>
      </c>
    </row>
    <row r="151" spans="1:6" ht="24" x14ac:dyDescent="0.2">
      <c r="A151" s="57" t="s">
        <v>721</v>
      </c>
      <c r="B151" s="57" t="s">
        <v>983</v>
      </c>
      <c r="C151" s="58" t="s">
        <v>987</v>
      </c>
      <c r="D151" s="59" t="s">
        <v>811</v>
      </c>
      <c r="E151" s="60">
        <v>8500</v>
      </c>
      <c r="F151" s="97" t="s">
        <v>986</v>
      </c>
    </row>
    <row r="152" spans="1:6" x14ac:dyDescent="0.2">
      <c r="A152" s="57" t="s">
        <v>721</v>
      </c>
      <c r="B152" s="57" t="s">
        <v>983</v>
      </c>
      <c r="C152" s="58" t="s">
        <v>988</v>
      </c>
      <c r="D152" s="59" t="s">
        <v>811</v>
      </c>
      <c r="E152" s="60">
        <v>81.171999999999997</v>
      </c>
      <c r="F152" s="97" t="s">
        <v>986</v>
      </c>
    </row>
    <row r="153" spans="1:6" x14ac:dyDescent="0.2">
      <c r="A153" s="57" t="s">
        <v>721</v>
      </c>
      <c r="B153" s="57" t="s">
        <v>983</v>
      </c>
      <c r="C153" s="58" t="s">
        <v>989</v>
      </c>
      <c r="D153" s="59" t="s">
        <v>811</v>
      </c>
      <c r="E153" s="60">
        <v>103.3567</v>
      </c>
      <c r="F153" s="97" t="s">
        <v>986</v>
      </c>
    </row>
    <row r="154" spans="1:6" x14ac:dyDescent="0.2">
      <c r="A154" s="57" t="s">
        <v>721</v>
      </c>
      <c r="B154" s="57" t="s">
        <v>983</v>
      </c>
      <c r="C154" s="58" t="s">
        <v>990</v>
      </c>
      <c r="D154" s="59" t="s">
        <v>811</v>
      </c>
      <c r="E154" s="60">
        <v>20.059999999999999</v>
      </c>
      <c r="F154" s="97" t="s">
        <v>986</v>
      </c>
    </row>
    <row r="155" spans="1:6" ht="13.15" customHeight="1" x14ac:dyDescent="0.2">
      <c r="A155" s="57" t="s">
        <v>721</v>
      </c>
      <c r="B155" s="57" t="s">
        <v>983</v>
      </c>
      <c r="C155" s="58" t="s">
        <v>991</v>
      </c>
      <c r="D155" s="59" t="s">
        <v>811</v>
      </c>
      <c r="E155" s="60">
        <v>208.86</v>
      </c>
      <c r="F155" s="97" t="s">
        <v>986</v>
      </c>
    </row>
    <row r="156" spans="1:6" ht="15" customHeight="1" x14ac:dyDescent="0.2">
      <c r="A156" s="57" t="s">
        <v>721</v>
      </c>
      <c r="B156" s="57" t="s">
        <v>983</v>
      </c>
      <c r="C156" s="58" t="s">
        <v>992</v>
      </c>
      <c r="D156" s="59" t="s">
        <v>811</v>
      </c>
      <c r="E156" s="60">
        <v>206.73500000000001</v>
      </c>
      <c r="F156" s="97" t="s">
        <v>986</v>
      </c>
    </row>
    <row r="157" spans="1:6" ht="15" customHeight="1" x14ac:dyDescent="0.2">
      <c r="A157" s="57" t="s">
        <v>721</v>
      </c>
      <c r="B157" s="57" t="s">
        <v>983</v>
      </c>
      <c r="C157" s="58" t="s">
        <v>993</v>
      </c>
      <c r="D157" s="59" t="s">
        <v>811</v>
      </c>
      <c r="E157" s="60">
        <v>43.293999999999997</v>
      </c>
      <c r="F157" s="97" t="s">
        <v>986</v>
      </c>
    </row>
    <row r="158" spans="1:6" ht="15" customHeight="1" x14ac:dyDescent="0.2">
      <c r="A158" s="57" t="s">
        <v>721</v>
      </c>
      <c r="B158" s="57" t="s">
        <v>983</v>
      </c>
      <c r="C158" s="58" t="s">
        <v>994</v>
      </c>
      <c r="D158" s="59" t="s">
        <v>811</v>
      </c>
      <c r="E158" s="60">
        <v>5.9</v>
      </c>
      <c r="F158" s="97" t="s">
        <v>986</v>
      </c>
    </row>
    <row r="159" spans="1:6" ht="15" customHeight="1" x14ac:dyDescent="0.2">
      <c r="A159" s="57" t="s">
        <v>721</v>
      </c>
      <c r="B159" s="57" t="s">
        <v>983</v>
      </c>
      <c r="C159" s="58" t="s">
        <v>995</v>
      </c>
      <c r="D159" s="59" t="s">
        <v>811</v>
      </c>
      <c r="E159" s="60">
        <v>944</v>
      </c>
      <c r="F159" s="97" t="s">
        <v>986</v>
      </c>
    </row>
    <row r="160" spans="1:6" ht="15" customHeight="1" x14ac:dyDescent="0.2">
      <c r="A160" s="57" t="s">
        <v>721</v>
      </c>
      <c r="B160" s="57" t="s">
        <v>983</v>
      </c>
      <c r="C160" s="58" t="s">
        <v>996</v>
      </c>
      <c r="D160" s="59" t="s">
        <v>811</v>
      </c>
      <c r="E160" s="60">
        <v>571.12</v>
      </c>
      <c r="F160" s="97" t="s">
        <v>986</v>
      </c>
    </row>
    <row r="161" spans="1:6" ht="15" customHeight="1" x14ac:dyDescent="0.2">
      <c r="A161" s="57" t="s">
        <v>721</v>
      </c>
      <c r="B161" s="57" t="s">
        <v>983</v>
      </c>
      <c r="C161" s="58" t="s">
        <v>997</v>
      </c>
      <c r="D161" s="59" t="s">
        <v>811</v>
      </c>
      <c r="E161" s="60">
        <v>619.5</v>
      </c>
      <c r="F161" s="97" t="s">
        <v>986</v>
      </c>
    </row>
    <row r="162" spans="1:6" ht="15" customHeight="1" x14ac:dyDescent="0.2">
      <c r="A162" s="57" t="s">
        <v>721</v>
      </c>
      <c r="B162" s="57" t="s">
        <v>983</v>
      </c>
      <c r="C162" s="58" t="s">
        <v>998</v>
      </c>
      <c r="D162" s="59" t="s">
        <v>811</v>
      </c>
      <c r="E162" s="60">
        <v>100.3</v>
      </c>
      <c r="F162" s="97" t="s">
        <v>986</v>
      </c>
    </row>
    <row r="163" spans="1:6" ht="14.1" customHeight="1" x14ac:dyDescent="0.2">
      <c r="A163" s="57" t="s">
        <v>721</v>
      </c>
      <c r="B163" s="57" t="s">
        <v>983</v>
      </c>
      <c r="C163" s="58" t="s">
        <v>999</v>
      </c>
      <c r="D163" s="59" t="s">
        <v>811</v>
      </c>
      <c r="E163" s="60">
        <v>33.630000000000003</v>
      </c>
      <c r="F163" s="97" t="s">
        <v>986</v>
      </c>
    </row>
    <row r="164" spans="1:6" x14ac:dyDescent="0.2">
      <c r="A164" s="57" t="s">
        <v>721</v>
      </c>
      <c r="B164" s="57" t="s">
        <v>983</v>
      </c>
      <c r="C164" s="58" t="s">
        <v>1000</v>
      </c>
      <c r="D164" s="59" t="s">
        <v>811</v>
      </c>
      <c r="E164" s="60">
        <v>44.25</v>
      </c>
      <c r="F164" s="97" t="s">
        <v>986</v>
      </c>
    </row>
    <row r="165" spans="1:6" x14ac:dyDescent="0.2">
      <c r="A165" s="57" t="s">
        <v>721</v>
      </c>
      <c r="B165" s="57" t="s">
        <v>983</v>
      </c>
      <c r="C165" s="58" t="s">
        <v>1001</v>
      </c>
      <c r="D165" s="59" t="s">
        <v>811</v>
      </c>
      <c r="E165" s="60">
        <v>855.5</v>
      </c>
      <c r="F165" s="97" t="s">
        <v>986</v>
      </c>
    </row>
    <row r="166" spans="1:6" x14ac:dyDescent="0.2">
      <c r="A166" s="57" t="s">
        <v>721</v>
      </c>
      <c r="B166" s="57" t="s">
        <v>983</v>
      </c>
      <c r="C166" s="58" t="s">
        <v>1002</v>
      </c>
      <c r="D166" s="59" t="s">
        <v>811</v>
      </c>
      <c r="E166" s="60">
        <v>60.2273</v>
      </c>
      <c r="F166" s="97" t="s">
        <v>986</v>
      </c>
    </row>
    <row r="167" spans="1:6" x14ac:dyDescent="0.2">
      <c r="A167" s="57" t="s">
        <v>721</v>
      </c>
      <c r="B167" s="57" t="s">
        <v>983</v>
      </c>
      <c r="C167" s="58" t="s">
        <v>1003</v>
      </c>
      <c r="D167" s="59" t="s">
        <v>811</v>
      </c>
      <c r="E167" s="60">
        <v>102.8133</v>
      </c>
      <c r="F167" s="97" t="s">
        <v>986</v>
      </c>
    </row>
    <row r="168" spans="1:6" x14ac:dyDescent="0.2">
      <c r="A168" s="57" t="s">
        <v>721</v>
      </c>
      <c r="B168" s="57" t="s">
        <v>983</v>
      </c>
      <c r="C168" s="58" t="s">
        <v>1004</v>
      </c>
      <c r="D168" s="59" t="s">
        <v>811</v>
      </c>
      <c r="E168" s="60">
        <v>3030.43</v>
      </c>
      <c r="F168" s="97" t="s">
        <v>986</v>
      </c>
    </row>
    <row r="169" spans="1:6" x14ac:dyDescent="0.2">
      <c r="A169" s="57" t="s">
        <v>721</v>
      </c>
      <c r="B169" s="57" t="s">
        <v>983</v>
      </c>
      <c r="C169" s="58" t="s">
        <v>1005</v>
      </c>
      <c r="D169" s="59" t="s">
        <v>811</v>
      </c>
      <c r="E169" s="60">
        <v>858.45</v>
      </c>
      <c r="F169" s="97" t="s">
        <v>986</v>
      </c>
    </row>
    <row r="170" spans="1:6" x14ac:dyDescent="0.2">
      <c r="A170" s="57" t="s">
        <v>721</v>
      </c>
      <c r="B170" s="57" t="s">
        <v>983</v>
      </c>
      <c r="C170" s="58" t="s">
        <v>1006</v>
      </c>
      <c r="D170" s="59" t="s">
        <v>811</v>
      </c>
      <c r="E170" s="60">
        <v>206.72329999999999</v>
      </c>
      <c r="F170" s="97" t="s">
        <v>986</v>
      </c>
    </row>
    <row r="171" spans="1:6" ht="16.149999999999999" customHeight="1" x14ac:dyDescent="0.2">
      <c r="A171" s="57" t="s">
        <v>721</v>
      </c>
      <c r="B171" s="57" t="s">
        <v>983</v>
      </c>
      <c r="C171" s="58" t="s">
        <v>1007</v>
      </c>
      <c r="D171" s="59" t="s">
        <v>811</v>
      </c>
      <c r="E171" s="60">
        <v>4425</v>
      </c>
      <c r="F171" s="97" t="s">
        <v>986</v>
      </c>
    </row>
    <row r="172" spans="1:6" ht="24" x14ac:dyDescent="0.2">
      <c r="A172" s="57" t="s">
        <v>721</v>
      </c>
      <c r="B172" s="57" t="s">
        <v>983</v>
      </c>
      <c r="C172" s="58" t="s">
        <v>1008</v>
      </c>
      <c r="D172" s="59" t="s">
        <v>811</v>
      </c>
      <c r="E172" s="60">
        <v>13500.0026</v>
      </c>
      <c r="F172" s="97" t="s">
        <v>986</v>
      </c>
    </row>
    <row r="173" spans="1:6" ht="20.25" customHeight="1" x14ac:dyDescent="0.2">
      <c r="A173" s="57" t="s">
        <v>721</v>
      </c>
      <c r="B173" s="57" t="s">
        <v>983</v>
      </c>
      <c r="C173" s="58" t="s">
        <v>1009</v>
      </c>
      <c r="D173" s="59" t="s">
        <v>811</v>
      </c>
      <c r="E173" s="60">
        <v>1416</v>
      </c>
      <c r="F173" s="97" t="s">
        <v>986</v>
      </c>
    </row>
    <row r="174" spans="1:6" ht="21" customHeight="1" x14ac:dyDescent="0.2">
      <c r="A174" s="57" t="s">
        <v>721</v>
      </c>
      <c r="B174" s="57" t="s">
        <v>983</v>
      </c>
      <c r="C174" s="58" t="s">
        <v>1010</v>
      </c>
      <c r="D174" s="59" t="s">
        <v>811</v>
      </c>
      <c r="E174" s="60">
        <v>3.54</v>
      </c>
      <c r="F174" s="104" t="s">
        <v>986</v>
      </c>
    </row>
    <row r="175" spans="1:6" ht="18" customHeight="1" x14ac:dyDescent="0.2">
      <c r="A175" s="57" t="s">
        <v>721</v>
      </c>
      <c r="B175" s="57" t="s">
        <v>983</v>
      </c>
      <c r="C175" s="58" t="s">
        <v>1011</v>
      </c>
      <c r="D175" s="59" t="s">
        <v>811</v>
      </c>
      <c r="E175" s="60">
        <v>73.16</v>
      </c>
      <c r="F175" s="97" t="s">
        <v>986</v>
      </c>
    </row>
    <row r="176" spans="1:6" ht="20.25" customHeight="1" x14ac:dyDescent="0.2">
      <c r="A176" s="57" t="s">
        <v>721</v>
      </c>
      <c r="B176" s="57" t="s">
        <v>983</v>
      </c>
      <c r="C176" s="58" t="s">
        <v>1012</v>
      </c>
      <c r="D176" s="59" t="s">
        <v>811</v>
      </c>
      <c r="E176" s="60">
        <v>548.26499999999999</v>
      </c>
      <c r="F176" s="97" t="s">
        <v>986</v>
      </c>
    </row>
    <row r="177" spans="1:6" ht="25.5" customHeight="1" x14ac:dyDescent="0.2">
      <c r="A177" s="57" t="s">
        <v>721</v>
      </c>
      <c r="B177" s="57" t="s">
        <v>983</v>
      </c>
      <c r="C177" s="58" t="s">
        <v>1013</v>
      </c>
      <c r="D177" s="59" t="s">
        <v>811</v>
      </c>
      <c r="E177" s="60">
        <v>526.32500000000005</v>
      </c>
      <c r="F177" s="97" t="s">
        <v>986</v>
      </c>
    </row>
    <row r="178" spans="1:6" ht="19.5" customHeight="1" x14ac:dyDescent="0.2">
      <c r="A178" s="57" t="s">
        <v>721</v>
      </c>
      <c r="B178" s="57" t="s">
        <v>983</v>
      </c>
      <c r="C178" s="58" t="s">
        <v>1014</v>
      </c>
      <c r="D178" s="59" t="s">
        <v>811</v>
      </c>
      <c r="E178" s="60">
        <v>3.54</v>
      </c>
      <c r="F178" s="104" t="s">
        <v>986</v>
      </c>
    </row>
    <row r="179" spans="1:6" ht="27.75" customHeight="1" x14ac:dyDescent="0.2">
      <c r="A179" s="57" t="s">
        <v>721</v>
      </c>
      <c r="B179" s="57" t="s">
        <v>983</v>
      </c>
      <c r="C179" s="58" t="s">
        <v>1015</v>
      </c>
      <c r="D179" s="59" t="s">
        <v>811</v>
      </c>
      <c r="E179" s="60">
        <v>265.5</v>
      </c>
      <c r="F179" s="97" t="s">
        <v>986</v>
      </c>
    </row>
    <row r="180" spans="1:6" ht="21.75" customHeight="1" x14ac:dyDescent="0.2">
      <c r="A180" s="105" t="s">
        <v>616</v>
      </c>
      <c r="B180" s="105" t="s">
        <v>1016</v>
      </c>
      <c r="C180" s="106" t="s">
        <v>1017</v>
      </c>
      <c r="D180" s="107" t="s">
        <v>811</v>
      </c>
      <c r="E180" s="108">
        <v>1.9823999999999999</v>
      </c>
      <c r="F180" s="109" t="s">
        <v>1018</v>
      </c>
    </row>
    <row r="181" spans="1:6" ht="22.5" customHeight="1" x14ac:dyDescent="0.2">
      <c r="A181" s="57" t="s">
        <v>707</v>
      </c>
      <c r="B181" s="57" t="s">
        <v>1019</v>
      </c>
      <c r="C181" s="58" t="s">
        <v>1020</v>
      </c>
      <c r="D181" s="59" t="s">
        <v>811</v>
      </c>
      <c r="E181" s="60">
        <v>7773.84</v>
      </c>
      <c r="F181" s="97" t="s">
        <v>1021</v>
      </c>
    </row>
    <row r="182" spans="1:6" ht="24" x14ac:dyDescent="0.2">
      <c r="A182" s="57" t="s">
        <v>707</v>
      </c>
      <c r="B182" s="57" t="s">
        <v>1019</v>
      </c>
      <c r="C182" s="58" t="s">
        <v>1022</v>
      </c>
      <c r="D182" s="59" t="s">
        <v>811</v>
      </c>
      <c r="E182" s="60">
        <v>9343.24</v>
      </c>
      <c r="F182" s="97" t="s">
        <v>1021</v>
      </c>
    </row>
    <row r="183" spans="1:6" ht="23.25" customHeight="1" x14ac:dyDescent="0.2">
      <c r="A183" s="57" t="s">
        <v>707</v>
      </c>
      <c r="B183" s="57" t="s">
        <v>1019</v>
      </c>
      <c r="C183" s="58" t="s">
        <v>1023</v>
      </c>
      <c r="D183" s="59" t="s">
        <v>811</v>
      </c>
      <c r="E183" s="60">
        <v>10915</v>
      </c>
      <c r="F183" s="97" t="s">
        <v>1021</v>
      </c>
    </row>
    <row r="184" spans="1:6" ht="20.25" customHeight="1" x14ac:dyDescent="0.2">
      <c r="A184" s="57" t="s">
        <v>707</v>
      </c>
      <c r="B184" s="57" t="s">
        <v>1019</v>
      </c>
      <c r="C184" s="58" t="s">
        <v>1024</v>
      </c>
      <c r="D184" s="59" t="s">
        <v>811</v>
      </c>
      <c r="E184" s="60">
        <v>3923.5</v>
      </c>
      <c r="F184" s="97" t="s">
        <v>1021</v>
      </c>
    </row>
    <row r="185" spans="1:6" ht="14.1" customHeight="1" x14ac:dyDescent="0.2">
      <c r="A185" s="57" t="s">
        <v>707</v>
      </c>
      <c r="B185" s="57" t="s">
        <v>1019</v>
      </c>
      <c r="C185" s="58" t="s">
        <v>1025</v>
      </c>
      <c r="D185" s="59" t="s">
        <v>811</v>
      </c>
      <c r="E185" s="60">
        <v>4543</v>
      </c>
      <c r="F185" s="97" t="s">
        <v>1021</v>
      </c>
    </row>
    <row r="186" spans="1:6" ht="17.100000000000001" customHeight="1" x14ac:dyDescent="0.2">
      <c r="A186" s="57" t="s">
        <v>707</v>
      </c>
      <c r="B186" s="57" t="s">
        <v>1019</v>
      </c>
      <c r="C186" s="58" t="s">
        <v>1026</v>
      </c>
      <c r="D186" s="59" t="s">
        <v>811</v>
      </c>
      <c r="E186" s="60">
        <v>9204</v>
      </c>
      <c r="F186" s="97" t="s">
        <v>1021</v>
      </c>
    </row>
    <row r="187" spans="1:6" ht="16.149999999999999" customHeight="1" x14ac:dyDescent="0.2">
      <c r="A187" s="57" t="s">
        <v>707</v>
      </c>
      <c r="B187" s="57" t="s">
        <v>1019</v>
      </c>
      <c r="C187" s="58" t="s">
        <v>1027</v>
      </c>
      <c r="D187" s="59" t="s">
        <v>811</v>
      </c>
      <c r="E187" s="60">
        <v>1239</v>
      </c>
      <c r="F187" s="97" t="s">
        <v>1021</v>
      </c>
    </row>
    <row r="188" spans="1:6" ht="16.149999999999999" customHeight="1" x14ac:dyDescent="0.2">
      <c r="A188" s="57" t="s">
        <v>707</v>
      </c>
      <c r="B188" s="57" t="s">
        <v>1019</v>
      </c>
      <c r="C188" s="58" t="s">
        <v>1028</v>
      </c>
      <c r="D188" s="59" t="s">
        <v>811</v>
      </c>
      <c r="E188" s="60">
        <v>1239</v>
      </c>
      <c r="F188" s="97" t="s">
        <v>1021</v>
      </c>
    </row>
    <row r="189" spans="1:6" ht="32.25" customHeight="1" x14ac:dyDescent="0.2">
      <c r="A189" s="110" t="s">
        <v>655</v>
      </c>
      <c r="B189" s="110" t="s">
        <v>1029</v>
      </c>
      <c r="C189" s="110" t="s">
        <v>1030</v>
      </c>
      <c r="D189" s="111" t="s">
        <v>811</v>
      </c>
      <c r="E189" s="112">
        <v>54999.99</v>
      </c>
      <c r="F189" s="113" t="s">
        <v>1031</v>
      </c>
    </row>
    <row r="190" spans="1:6" ht="30.75" customHeight="1" x14ac:dyDescent="0.2">
      <c r="A190" s="110" t="s">
        <v>655</v>
      </c>
      <c r="B190" s="110" t="s">
        <v>1029</v>
      </c>
      <c r="C190" s="110" t="s">
        <v>1032</v>
      </c>
      <c r="D190" s="111" t="s">
        <v>811</v>
      </c>
      <c r="E190" s="112">
        <v>17023.8</v>
      </c>
      <c r="F190" s="113" t="s">
        <v>1031</v>
      </c>
    </row>
    <row r="191" spans="1:6" ht="25.5" customHeight="1" x14ac:dyDescent="0.2">
      <c r="A191" s="114" t="s">
        <v>1033</v>
      </c>
      <c r="B191" s="110" t="s">
        <v>1029</v>
      </c>
      <c r="C191" s="115" t="s">
        <v>1034</v>
      </c>
      <c r="D191" s="116" t="s">
        <v>811</v>
      </c>
      <c r="E191" s="117">
        <v>4130</v>
      </c>
      <c r="F191" s="118" t="s">
        <v>1035</v>
      </c>
    </row>
    <row r="192" spans="1:6" ht="16.149999999999999" customHeight="1" x14ac:dyDescent="0.2">
      <c r="A192" s="114" t="s">
        <v>1033</v>
      </c>
      <c r="B192" s="110" t="s">
        <v>1029</v>
      </c>
      <c r="C192" s="115" t="s">
        <v>1036</v>
      </c>
      <c r="D192" s="116" t="s">
        <v>811</v>
      </c>
      <c r="E192" s="117">
        <v>16048</v>
      </c>
      <c r="F192" s="118" t="s">
        <v>1035</v>
      </c>
    </row>
    <row r="193" spans="1:6" ht="27.75" customHeight="1" x14ac:dyDescent="0.2">
      <c r="A193" s="114" t="s">
        <v>1033</v>
      </c>
      <c r="B193" s="110" t="s">
        <v>1029</v>
      </c>
      <c r="C193" s="115" t="s">
        <v>1037</v>
      </c>
      <c r="D193" s="119" t="s">
        <v>811</v>
      </c>
      <c r="E193" s="117">
        <v>24502.7</v>
      </c>
      <c r="F193" s="118" t="s">
        <v>1035</v>
      </c>
    </row>
    <row r="194" spans="1:6" ht="34.5" customHeight="1" x14ac:dyDescent="0.2">
      <c r="A194" s="110" t="s">
        <v>1038</v>
      </c>
      <c r="B194" s="110" t="s">
        <v>1029</v>
      </c>
      <c r="C194" s="110" t="s">
        <v>1039</v>
      </c>
      <c r="D194" s="111" t="s">
        <v>811</v>
      </c>
      <c r="E194" s="112">
        <v>715000</v>
      </c>
      <c r="F194" s="113" t="s">
        <v>1040</v>
      </c>
    </row>
    <row r="195" spans="1:6" ht="23.25" customHeight="1" x14ac:dyDescent="0.2">
      <c r="A195" s="110" t="s">
        <v>1041</v>
      </c>
      <c r="B195" s="110" t="s">
        <v>1029</v>
      </c>
      <c r="C195" s="110" t="s">
        <v>1042</v>
      </c>
      <c r="D195" s="111" t="s">
        <v>811</v>
      </c>
      <c r="E195" s="112">
        <v>60742.81</v>
      </c>
      <c r="F195" s="113" t="s">
        <v>1031</v>
      </c>
    </row>
    <row r="196" spans="1:6" ht="25.5" customHeight="1" x14ac:dyDescent="0.2">
      <c r="A196" s="82" t="s">
        <v>1041</v>
      </c>
      <c r="B196" s="110" t="s">
        <v>1029</v>
      </c>
      <c r="C196" s="110" t="s">
        <v>1043</v>
      </c>
      <c r="D196" s="111" t="s">
        <v>811</v>
      </c>
      <c r="E196" s="112">
        <v>30385</v>
      </c>
      <c r="F196" s="113" t="s">
        <v>1031</v>
      </c>
    </row>
    <row r="197" spans="1:6" ht="24" x14ac:dyDescent="0.2">
      <c r="A197" s="110" t="s">
        <v>1041</v>
      </c>
      <c r="B197" s="110" t="s">
        <v>1029</v>
      </c>
      <c r="C197" s="110" t="s">
        <v>1044</v>
      </c>
      <c r="D197" s="111" t="s">
        <v>811</v>
      </c>
      <c r="E197" s="112">
        <v>79818.740000000005</v>
      </c>
      <c r="F197" s="113" t="s">
        <v>1031</v>
      </c>
    </row>
    <row r="198" spans="1:6" ht="24" x14ac:dyDescent="0.2">
      <c r="A198" s="82" t="s">
        <v>1041</v>
      </c>
      <c r="B198" s="110" t="s">
        <v>1029</v>
      </c>
      <c r="C198" s="110" t="s">
        <v>1045</v>
      </c>
      <c r="D198" s="111" t="s">
        <v>811</v>
      </c>
      <c r="E198" s="112">
        <v>4500</v>
      </c>
      <c r="F198" s="113" t="s">
        <v>1046</v>
      </c>
    </row>
    <row r="199" spans="1:6" ht="24" x14ac:dyDescent="0.2">
      <c r="A199" s="82" t="s">
        <v>1041</v>
      </c>
      <c r="B199" s="110" t="s">
        <v>1029</v>
      </c>
      <c r="C199" s="83" t="s">
        <v>1047</v>
      </c>
      <c r="D199" s="84" t="s">
        <v>811</v>
      </c>
      <c r="E199" s="85">
        <v>44840</v>
      </c>
      <c r="F199" s="86" t="s">
        <v>1048</v>
      </c>
    </row>
    <row r="200" spans="1:6" ht="14.1" customHeight="1" x14ac:dyDescent="0.2">
      <c r="A200" s="110" t="s">
        <v>1041</v>
      </c>
      <c r="B200" s="110" t="s">
        <v>1029</v>
      </c>
      <c r="C200" s="110" t="s">
        <v>1049</v>
      </c>
      <c r="D200" s="111" t="s">
        <v>811</v>
      </c>
      <c r="E200" s="112">
        <v>8850</v>
      </c>
      <c r="F200" s="113" t="s">
        <v>1031</v>
      </c>
    </row>
    <row r="201" spans="1:6" ht="14.1" customHeight="1" x14ac:dyDescent="0.2">
      <c r="A201" s="82" t="s">
        <v>1050</v>
      </c>
      <c r="B201" s="110" t="s">
        <v>1029</v>
      </c>
      <c r="C201" s="120" t="s">
        <v>1051</v>
      </c>
      <c r="D201" s="121" t="s">
        <v>811</v>
      </c>
      <c r="E201" s="122">
        <v>45459.5</v>
      </c>
      <c r="F201" s="123" t="s">
        <v>1052</v>
      </c>
    </row>
    <row r="202" spans="1:6" ht="16.149999999999999" customHeight="1" x14ac:dyDescent="0.2">
      <c r="A202" s="82" t="s">
        <v>1050</v>
      </c>
      <c r="B202" s="110" t="s">
        <v>1029</v>
      </c>
      <c r="C202" s="120" t="s">
        <v>1053</v>
      </c>
      <c r="D202" s="121" t="s">
        <v>811</v>
      </c>
      <c r="E202" s="122">
        <v>7500</v>
      </c>
      <c r="F202" s="123" t="s">
        <v>1054</v>
      </c>
    </row>
    <row r="203" spans="1:6" ht="15" customHeight="1" x14ac:dyDescent="0.2">
      <c r="A203" s="124" t="s">
        <v>741</v>
      </c>
      <c r="B203" s="124" t="s">
        <v>1055</v>
      </c>
      <c r="C203" s="125" t="s">
        <v>1056</v>
      </c>
      <c r="D203" s="126" t="s">
        <v>811</v>
      </c>
      <c r="E203" s="127">
        <v>68.44</v>
      </c>
      <c r="F203" s="128" t="s">
        <v>1057</v>
      </c>
    </row>
    <row r="204" spans="1:6" ht="15" customHeight="1" x14ac:dyDescent="0.2">
      <c r="A204" s="124" t="s">
        <v>741</v>
      </c>
      <c r="B204" s="124" t="s">
        <v>1055</v>
      </c>
      <c r="C204" s="125" t="s">
        <v>1058</v>
      </c>
      <c r="D204" s="126" t="s">
        <v>811</v>
      </c>
      <c r="E204" s="127">
        <v>3935.3</v>
      </c>
      <c r="F204" s="128" t="s">
        <v>1057</v>
      </c>
    </row>
    <row r="205" spans="1:6" ht="14.1" customHeight="1" x14ac:dyDescent="0.2">
      <c r="A205" s="124" t="s">
        <v>741</v>
      </c>
      <c r="B205" s="124" t="s">
        <v>1055</v>
      </c>
      <c r="C205" s="125" t="s">
        <v>1059</v>
      </c>
      <c r="D205" s="126" t="s">
        <v>811</v>
      </c>
      <c r="E205" s="127">
        <v>1548</v>
      </c>
      <c r="F205" s="128" t="s">
        <v>1057</v>
      </c>
    </row>
    <row r="206" spans="1:6" ht="13.15" customHeight="1" x14ac:dyDescent="0.2">
      <c r="A206" s="124" t="s">
        <v>741</v>
      </c>
      <c r="B206" s="124" t="s">
        <v>1055</v>
      </c>
      <c r="C206" s="125" t="s">
        <v>1060</v>
      </c>
      <c r="D206" s="126" t="s">
        <v>811</v>
      </c>
      <c r="E206" s="127">
        <v>130</v>
      </c>
      <c r="F206" s="128" t="s">
        <v>1057</v>
      </c>
    </row>
    <row r="207" spans="1:6" x14ac:dyDescent="0.2">
      <c r="A207" s="124" t="s">
        <v>741</v>
      </c>
      <c r="B207" s="124" t="s">
        <v>1055</v>
      </c>
      <c r="C207" s="125" t="s">
        <v>1061</v>
      </c>
      <c r="D207" s="126" t="s">
        <v>811</v>
      </c>
      <c r="E207" s="127">
        <v>341.02</v>
      </c>
      <c r="F207" s="128" t="s">
        <v>1057</v>
      </c>
    </row>
    <row r="208" spans="1:6" x14ac:dyDescent="0.2">
      <c r="A208" s="124" t="s">
        <v>741</v>
      </c>
      <c r="B208" s="124" t="s">
        <v>1055</v>
      </c>
      <c r="C208" s="125" t="s">
        <v>1062</v>
      </c>
      <c r="D208" s="126" t="s">
        <v>811</v>
      </c>
      <c r="E208" s="127">
        <v>120</v>
      </c>
      <c r="F208" s="128" t="s">
        <v>1057</v>
      </c>
    </row>
    <row r="209" spans="1:6" x14ac:dyDescent="0.2">
      <c r="A209" s="124" t="s">
        <v>741</v>
      </c>
      <c r="B209" s="124" t="s">
        <v>1055</v>
      </c>
      <c r="C209" s="125" t="s">
        <v>1063</v>
      </c>
      <c r="D209" s="126" t="s">
        <v>977</v>
      </c>
      <c r="E209" s="127">
        <v>57.784999999999997</v>
      </c>
      <c r="F209" s="128" t="s">
        <v>1057</v>
      </c>
    </row>
    <row r="210" spans="1:6" x14ac:dyDescent="0.2">
      <c r="A210" s="124" t="s">
        <v>741</v>
      </c>
      <c r="B210" s="124" t="s">
        <v>1055</v>
      </c>
      <c r="C210" s="125" t="s">
        <v>1064</v>
      </c>
      <c r="D210" s="126" t="s">
        <v>977</v>
      </c>
      <c r="E210" s="127">
        <v>118</v>
      </c>
      <c r="F210" s="128" t="s">
        <v>1057</v>
      </c>
    </row>
    <row r="211" spans="1:6" x14ac:dyDescent="0.2">
      <c r="A211" s="124" t="s">
        <v>741</v>
      </c>
      <c r="B211" s="124" t="s">
        <v>1055</v>
      </c>
      <c r="C211" s="125" t="s">
        <v>1065</v>
      </c>
      <c r="D211" s="126" t="s">
        <v>977</v>
      </c>
      <c r="E211" s="127">
        <v>138.06</v>
      </c>
      <c r="F211" s="128" t="s">
        <v>1057</v>
      </c>
    </row>
    <row r="212" spans="1:6" x14ac:dyDescent="0.2">
      <c r="A212" s="124" t="s">
        <v>741</v>
      </c>
      <c r="B212" s="124" t="s">
        <v>1055</v>
      </c>
      <c r="C212" s="125" t="s">
        <v>1066</v>
      </c>
      <c r="D212" s="126" t="s">
        <v>977</v>
      </c>
      <c r="E212" s="127">
        <v>136.88</v>
      </c>
      <c r="F212" s="128" t="s">
        <v>1057</v>
      </c>
    </row>
    <row r="213" spans="1:6" ht="14.1" customHeight="1" x14ac:dyDescent="0.2">
      <c r="A213" s="124" t="s">
        <v>741</v>
      </c>
      <c r="B213" s="124" t="s">
        <v>1055</v>
      </c>
      <c r="C213" s="125" t="s">
        <v>1067</v>
      </c>
      <c r="D213" s="126" t="s">
        <v>811</v>
      </c>
      <c r="E213" s="127">
        <v>270</v>
      </c>
      <c r="F213" s="128" t="s">
        <v>1057</v>
      </c>
    </row>
    <row r="214" spans="1:6" ht="15" customHeight="1" x14ac:dyDescent="0.2">
      <c r="A214" s="124" t="s">
        <v>741</v>
      </c>
      <c r="B214" s="124" t="s">
        <v>1055</v>
      </c>
      <c r="C214" s="125" t="s">
        <v>1068</v>
      </c>
      <c r="D214" s="126" t="s">
        <v>811</v>
      </c>
      <c r="E214" s="127">
        <v>300</v>
      </c>
      <c r="F214" s="128" t="s">
        <v>1057</v>
      </c>
    </row>
    <row r="215" spans="1:6" x14ac:dyDescent="0.2">
      <c r="A215" s="124" t="s">
        <v>741</v>
      </c>
      <c r="B215" s="124" t="s">
        <v>1055</v>
      </c>
      <c r="C215" s="125" t="s">
        <v>1069</v>
      </c>
      <c r="D215" s="126" t="s">
        <v>811</v>
      </c>
      <c r="E215" s="127">
        <v>160</v>
      </c>
      <c r="F215" s="128" t="s">
        <v>1057</v>
      </c>
    </row>
    <row r="216" spans="1:6" x14ac:dyDescent="0.2">
      <c r="A216" s="124" t="s">
        <v>741</v>
      </c>
      <c r="B216" s="124" t="s">
        <v>1055</v>
      </c>
      <c r="C216" s="125" t="s">
        <v>1070</v>
      </c>
      <c r="D216" s="126" t="s">
        <v>811</v>
      </c>
      <c r="E216" s="127">
        <v>728.06</v>
      </c>
      <c r="F216" s="128" t="s">
        <v>1057</v>
      </c>
    </row>
    <row r="217" spans="1:6" x14ac:dyDescent="0.2">
      <c r="A217" s="124" t="s">
        <v>741</v>
      </c>
      <c r="B217" s="124" t="s">
        <v>1055</v>
      </c>
      <c r="C217" s="125" t="s">
        <v>1071</v>
      </c>
      <c r="D217" s="126" t="s">
        <v>811</v>
      </c>
      <c r="E217" s="127">
        <v>125</v>
      </c>
      <c r="F217" s="128" t="s">
        <v>1057</v>
      </c>
    </row>
    <row r="218" spans="1:6" x14ac:dyDescent="0.2">
      <c r="A218" s="129" t="s">
        <v>766</v>
      </c>
      <c r="B218" s="129" t="s">
        <v>1072</v>
      </c>
      <c r="C218" s="130" t="s">
        <v>1073</v>
      </c>
      <c r="D218" s="131" t="s">
        <v>811</v>
      </c>
      <c r="E218" s="132">
        <v>7123.8959999999997</v>
      </c>
      <c r="F218" s="133" t="s">
        <v>1074</v>
      </c>
    </row>
    <row r="219" spans="1:6" x14ac:dyDescent="0.2">
      <c r="A219" s="129" t="s">
        <v>766</v>
      </c>
      <c r="B219" s="129" t="s">
        <v>1072</v>
      </c>
      <c r="C219" s="130" t="s">
        <v>1075</v>
      </c>
      <c r="D219" s="134" t="s">
        <v>811</v>
      </c>
      <c r="E219" s="135">
        <v>13570</v>
      </c>
      <c r="F219" s="136" t="s">
        <v>1074</v>
      </c>
    </row>
    <row r="220" spans="1:6" ht="19.5" customHeight="1" x14ac:dyDescent="0.2">
      <c r="A220" s="137" t="s">
        <v>1076</v>
      </c>
      <c r="B220" s="137" t="s">
        <v>1077</v>
      </c>
      <c r="C220" s="138" t="s">
        <v>1078</v>
      </c>
      <c r="D220" s="139" t="s">
        <v>811</v>
      </c>
      <c r="E220" s="140">
        <v>6938.4</v>
      </c>
      <c r="F220" s="141" t="s">
        <v>1079</v>
      </c>
    </row>
    <row r="221" spans="1:6" ht="16.149999999999999" customHeight="1" x14ac:dyDescent="0.2">
      <c r="A221" s="142" t="s">
        <v>1076</v>
      </c>
      <c r="B221" s="137" t="s">
        <v>1077</v>
      </c>
      <c r="C221" s="143" t="s">
        <v>1080</v>
      </c>
      <c r="D221" s="144" t="s">
        <v>811</v>
      </c>
      <c r="E221" s="145">
        <v>11800</v>
      </c>
      <c r="F221" s="146" t="s">
        <v>1081</v>
      </c>
    </row>
    <row r="222" spans="1:6" ht="16.149999999999999" customHeight="1" x14ac:dyDescent="0.2">
      <c r="A222" s="142" t="s">
        <v>1076</v>
      </c>
      <c r="B222" s="137" t="s">
        <v>1077</v>
      </c>
      <c r="C222" s="143" t="s">
        <v>1082</v>
      </c>
      <c r="D222" s="144" t="s">
        <v>811</v>
      </c>
      <c r="E222" s="145">
        <v>10620</v>
      </c>
      <c r="F222" s="146" t="s">
        <v>1081</v>
      </c>
    </row>
    <row r="223" spans="1:6" x14ac:dyDescent="0.2">
      <c r="A223" s="137" t="s">
        <v>1076</v>
      </c>
      <c r="B223" s="137" t="s">
        <v>1077</v>
      </c>
      <c r="C223" s="138" t="s">
        <v>1083</v>
      </c>
      <c r="D223" s="139" t="s">
        <v>811</v>
      </c>
      <c r="E223" s="140">
        <v>8142</v>
      </c>
      <c r="F223" s="141" t="s">
        <v>1079</v>
      </c>
    </row>
    <row r="224" spans="1:6" x14ac:dyDescent="0.2">
      <c r="A224" s="142" t="s">
        <v>1076</v>
      </c>
      <c r="B224" s="137" t="s">
        <v>1077</v>
      </c>
      <c r="C224" s="143" t="s">
        <v>1084</v>
      </c>
      <c r="D224" s="144" t="s">
        <v>811</v>
      </c>
      <c r="E224" s="145">
        <v>11227.8771</v>
      </c>
      <c r="F224" s="147" t="s">
        <v>1081</v>
      </c>
    </row>
    <row r="225" spans="1:6" ht="21.75" customHeight="1" x14ac:dyDescent="0.2">
      <c r="A225" s="137" t="s">
        <v>1076</v>
      </c>
      <c r="B225" s="137" t="s">
        <v>1077</v>
      </c>
      <c r="C225" s="138" t="s">
        <v>1085</v>
      </c>
      <c r="D225" s="139" t="s">
        <v>811</v>
      </c>
      <c r="E225" s="140">
        <v>8496</v>
      </c>
      <c r="F225" s="141" t="s">
        <v>1079</v>
      </c>
    </row>
    <row r="226" spans="1:6" ht="23.25" customHeight="1" x14ac:dyDescent="0.2">
      <c r="A226" s="137" t="s">
        <v>1076</v>
      </c>
      <c r="B226" s="137" t="s">
        <v>1077</v>
      </c>
      <c r="C226" s="138" t="s">
        <v>1086</v>
      </c>
      <c r="D226" s="148" t="s">
        <v>811</v>
      </c>
      <c r="E226" s="149">
        <v>5605</v>
      </c>
      <c r="F226" s="150" t="s">
        <v>1079</v>
      </c>
    </row>
    <row r="227" spans="1:6" ht="23.25" customHeight="1" x14ac:dyDescent="0.2">
      <c r="A227" s="142" t="s">
        <v>1076</v>
      </c>
      <c r="B227" s="137" t="s">
        <v>1077</v>
      </c>
      <c r="C227" s="143" t="s">
        <v>1087</v>
      </c>
      <c r="D227" s="144" t="s">
        <v>811</v>
      </c>
      <c r="E227" s="145">
        <v>14160</v>
      </c>
      <c r="F227" s="147" t="s">
        <v>1081</v>
      </c>
    </row>
    <row r="228" spans="1:6" ht="24" x14ac:dyDescent="0.2">
      <c r="A228" s="137" t="s">
        <v>1076</v>
      </c>
      <c r="B228" s="137" t="s">
        <v>1077</v>
      </c>
      <c r="C228" s="138" t="s">
        <v>1088</v>
      </c>
      <c r="D228" s="139" t="s">
        <v>811</v>
      </c>
      <c r="E228" s="140">
        <v>1121</v>
      </c>
      <c r="F228" s="141" t="s">
        <v>1079</v>
      </c>
    </row>
    <row r="229" spans="1:6" ht="24" x14ac:dyDescent="0.2">
      <c r="A229" s="142" t="s">
        <v>1076</v>
      </c>
      <c r="B229" s="137" t="s">
        <v>1077</v>
      </c>
      <c r="C229" s="143" t="s">
        <v>1089</v>
      </c>
      <c r="D229" s="144" t="s">
        <v>811</v>
      </c>
      <c r="E229" s="145">
        <v>450</v>
      </c>
      <c r="F229" s="147" t="s">
        <v>1081</v>
      </c>
    </row>
    <row r="230" spans="1:6" ht="24" x14ac:dyDescent="0.2">
      <c r="A230" s="137" t="s">
        <v>1076</v>
      </c>
      <c r="B230" s="137" t="s">
        <v>1077</v>
      </c>
      <c r="C230" s="138" t="s">
        <v>1090</v>
      </c>
      <c r="D230" s="139" t="s">
        <v>811</v>
      </c>
      <c r="E230" s="140">
        <v>5900</v>
      </c>
      <c r="F230" s="141" t="s">
        <v>1079</v>
      </c>
    </row>
    <row r="231" spans="1:6" ht="24" x14ac:dyDescent="0.2">
      <c r="A231" s="142" t="s">
        <v>1076</v>
      </c>
      <c r="B231" s="137" t="s">
        <v>1077</v>
      </c>
      <c r="C231" s="143" t="s">
        <v>1091</v>
      </c>
      <c r="D231" s="144" t="s">
        <v>811</v>
      </c>
      <c r="E231" s="145">
        <v>14160</v>
      </c>
      <c r="F231" s="147" t="s">
        <v>1081</v>
      </c>
    </row>
    <row r="232" spans="1:6" x14ac:dyDescent="0.2">
      <c r="A232" s="137" t="s">
        <v>1076</v>
      </c>
      <c r="B232" s="137" t="s">
        <v>1077</v>
      </c>
      <c r="C232" s="138" t="s">
        <v>1092</v>
      </c>
      <c r="D232" s="139" t="s">
        <v>811</v>
      </c>
      <c r="E232" s="140">
        <v>18880</v>
      </c>
      <c r="F232" s="150" t="s">
        <v>1079</v>
      </c>
    </row>
    <row r="233" spans="1:6" ht="24" x14ac:dyDescent="0.2">
      <c r="A233" s="137" t="s">
        <v>1076</v>
      </c>
      <c r="B233" s="137" t="s">
        <v>1077</v>
      </c>
      <c r="C233" s="138" t="s">
        <v>1093</v>
      </c>
      <c r="D233" s="139" t="s">
        <v>811</v>
      </c>
      <c r="E233" s="140">
        <v>4130</v>
      </c>
      <c r="F233" s="150" t="s">
        <v>1079</v>
      </c>
    </row>
    <row r="234" spans="1:6" x14ac:dyDescent="0.2">
      <c r="A234" s="137" t="s">
        <v>1076</v>
      </c>
      <c r="B234" s="137" t="s">
        <v>1077</v>
      </c>
      <c r="C234" s="138" t="s">
        <v>1094</v>
      </c>
      <c r="D234" s="139" t="s">
        <v>811</v>
      </c>
      <c r="E234" s="140">
        <v>2950</v>
      </c>
      <c r="F234" s="150" t="s">
        <v>1079</v>
      </c>
    </row>
    <row r="235" spans="1:6" ht="24" x14ac:dyDescent="0.2">
      <c r="A235" s="142" t="s">
        <v>1076</v>
      </c>
      <c r="B235" s="137" t="s">
        <v>1077</v>
      </c>
      <c r="C235" s="143" t="s">
        <v>1095</v>
      </c>
      <c r="D235" s="144" t="s">
        <v>811</v>
      </c>
      <c r="E235" s="145">
        <v>7949.66</v>
      </c>
      <c r="F235" s="147" t="s">
        <v>1081</v>
      </c>
    </row>
    <row r="236" spans="1:6" x14ac:dyDescent="0.2">
      <c r="A236" s="142" t="s">
        <v>1076</v>
      </c>
      <c r="B236" s="137" t="s">
        <v>1077</v>
      </c>
      <c r="C236" s="143" t="s">
        <v>1096</v>
      </c>
      <c r="D236" s="144" t="s">
        <v>811</v>
      </c>
      <c r="E236" s="145">
        <v>1303.9000000000001</v>
      </c>
      <c r="F236" s="147" t="s">
        <v>1081</v>
      </c>
    </row>
    <row r="237" spans="1:6" ht="24" x14ac:dyDescent="0.2">
      <c r="A237" s="142" t="s">
        <v>1076</v>
      </c>
      <c r="B237" s="137" t="s">
        <v>1077</v>
      </c>
      <c r="C237" s="143" t="s">
        <v>1097</v>
      </c>
      <c r="D237" s="144" t="s">
        <v>811</v>
      </c>
      <c r="E237" s="145">
        <v>7949.66</v>
      </c>
      <c r="F237" s="147" t="s">
        <v>1081</v>
      </c>
    </row>
    <row r="238" spans="1:6" ht="24" x14ac:dyDescent="0.2">
      <c r="A238" s="142" t="s">
        <v>1076</v>
      </c>
      <c r="B238" s="137" t="s">
        <v>1077</v>
      </c>
      <c r="C238" s="143" t="s">
        <v>1098</v>
      </c>
      <c r="D238" s="144" t="s">
        <v>811</v>
      </c>
      <c r="E238" s="145">
        <v>9912</v>
      </c>
      <c r="F238" s="147" t="s">
        <v>1081</v>
      </c>
    </row>
    <row r="239" spans="1:6" ht="19.5" customHeight="1" x14ac:dyDescent="0.2">
      <c r="A239" s="137" t="s">
        <v>1076</v>
      </c>
      <c r="B239" s="137" t="s">
        <v>1077</v>
      </c>
      <c r="C239" s="151" t="s">
        <v>1099</v>
      </c>
      <c r="D239" s="148" t="s">
        <v>811</v>
      </c>
      <c r="E239" s="149">
        <v>14004.83</v>
      </c>
      <c r="F239" s="150" t="s">
        <v>1079</v>
      </c>
    </row>
    <row r="240" spans="1:6" ht="20.25" customHeight="1" x14ac:dyDescent="0.2">
      <c r="A240" s="137" t="s">
        <v>1076</v>
      </c>
      <c r="B240" s="137" t="s">
        <v>1077</v>
      </c>
      <c r="C240" s="138" t="s">
        <v>1100</v>
      </c>
      <c r="D240" s="139" t="s">
        <v>811</v>
      </c>
      <c r="E240" s="140">
        <v>12019.008</v>
      </c>
      <c r="F240" s="150" t="s">
        <v>1079</v>
      </c>
    </row>
    <row r="241" spans="1:6" ht="24" x14ac:dyDescent="0.2">
      <c r="A241" s="137" t="s">
        <v>1076</v>
      </c>
      <c r="B241" s="137" t="s">
        <v>1077</v>
      </c>
      <c r="C241" s="138" t="s">
        <v>1101</v>
      </c>
      <c r="D241" s="148" t="s">
        <v>811</v>
      </c>
      <c r="E241" s="149">
        <v>4378.9799999999996</v>
      </c>
      <c r="F241" s="150" t="s">
        <v>1081</v>
      </c>
    </row>
    <row r="242" spans="1:6" ht="24" x14ac:dyDescent="0.2">
      <c r="A242" s="137" t="s">
        <v>1076</v>
      </c>
      <c r="B242" s="137" t="s">
        <v>1077</v>
      </c>
      <c r="C242" s="138" t="s">
        <v>1102</v>
      </c>
      <c r="D242" s="139" t="s">
        <v>811</v>
      </c>
      <c r="E242" s="140">
        <v>3482.18</v>
      </c>
      <c r="F242" s="141" t="s">
        <v>1079</v>
      </c>
    </row>
    <row r="243" spans="1:6" ht="24" x14ac:dyDescent="0.2">
      <c r="A243" s="137" t="s">
        <v>1076</v>
      </c>
      <c r="B243" s="137" t="s">
        <v>1077</v>
      </c>
      <c r="C243" s="138" t="s">
        <v>1103</v>
      </c>
      <c r="D243" s="139" t="s">
        <v>811</v>
      </c>
      <c r="E243" s="140">
        <v>6755.7359999999999</v>
      </c>
      <c r="F243" s="150" t="s">
        <v>1079</v>
      </c>
    </row>
    <row r="244" spans="1:6" ht="13.15" customHeight="1" x14ac:dyDescent="0.2">
      <c r="A244" s="152" t="s">
        <v>1104</v>
      </c>
      <c r="B244" s="152" t="s">
        <v>1105</v>
      </c>
      <c r="C244" s="153" t="s">
        <v>1106</v>
      </c>
      <c r="D244" s="154" t="s">
        <v>811</v>
      </c>
      <c r="E244" s="155"/>
      <c r="F244" s="156" t="s">
        <v>1107</v>
      </c>
    </row>
    <row r="245" spans="1:6" ht="24" x14ac:dyDescent="0.2">
      <c r="A245" s="157" t="s">
        <v>1108</v>
      </c>
      <c r="B245" s="157" t="s">
        <v>1109</v>
      </c>
      <c r="C245" s="158" t="s">
        <v>1110</v>
      </c>
      <c r="D245" s="159" t="s">
        <v>811</v>
      </c>
      <c r="E245" s="160">
        <v>36028.94</v>
      </c>
      <c r="F245" s="161" t="s">
        <v>1111</v>
      </c>
    </row>
    <row r="246" spans="1:6" x14ac:dyDescent="0.2">
      <c r="A246" s="157" t="s">
        <v>1108</v>
      </c>
      <c r="B246" s="157" t="s">
        <v>1109</v>
      </c>
      <c r="C246" s="158" t="s">
        <v>1112</v>
      </c>
      <c r="D246" s="159" t="s">
        <v>811</v>
      </c>
      <c r="E246" s="160">
        <v>30591.5</v>
      </c>
      <c r="F246" s="161" t="s">
        <v>1111</v>
      </c>
    </row>
    <row r="247" spans="1:6" x14ac:dyDescent="0.2">
      <c r="A247" s="157" t="s">
        <v>1108</v>
      </c>
      <c r="B247" s="157" t="s">
        <v>1109</v>
      </c>
      <c r="C247" s="158" t="s">
        <v>1113</v>
      </c>
      <c r="D247" s="159" t="s">
        <v>811</v>
      </c>
      <c r="E247" s="160">
        <v>626.58000000000004</v>
      </c>
      <c r="F247" s="161" t="s">
        <v>1111</v>
      </c>
    </row>
    <row r="248" spans="1:6" ht="24" x14ac:dyDescent="0.2">
      <c r="A248" s="157" t="s">
        <v>1108</v>
      </c>
      <c r="B248" s="157" t="s">
        <v>1109</v>
      </c>
      <c r="C248" s="158" t="s">
        <v>1114</v>
      </c>
      <c r="D248" s="159" t="s">
        <v>811</v>
      </c>
      <c r="E248" s="160">
        <v>62031.42</v>
      </c>
      <c r="F248" s="161" t="s">
        <v>1111</v>
      </c>
    </row>
    <row r="249" spans="1:6" x14ac:dyDescent="0.2">
      <c r="A249" s="57" t="s">
        <v>623</v>
      </c>
      <c r="B249" s="57" t="s">
        <v>1115</v>
      </c>
      <c r="C249" s="58" t="s">
        <v>1116</v>
      </c>
      <c r="D249" s="59" t="s">
        <v>811</v>
      </c>
      <c r="E249" s="60">
        <v>60</v>
      </c>
      <c r="F249" s="97" t="s">
        <v>1117</v>
      </c>
    </row>
    <row r="250" spans="1:6" x14ac:dyDescent="0.2">
      <c r="A250" s="162" t="s">
        <v>1118</v>
      </c>
      <c r="B250" s="162" t="s">
        <v>1119</v>
      </c>
      <c r="C250" s="163" t="s">
        <v>1120</v>
      </c>
      <c r="D250" s="164" t="s">
        <v>811</v>
      </c>
      <c r="E250" s="165">
        <v>487.34</v>
      </c>
      <c r="F250" s="166" t="s">
        <v>1121</v>
      </c>
    </row>
    <row r="251" spans="1:6" x14ac:dyDescent="0.2">
      <c r="A251" s="162" t="s">
        <v>1118</v>
      </c>
      <c r="B251" s="162" t="s">
        <v>1119</v>
      </c>
      <c r="C251" s="163" t="s">
        <v>1122</v>
      </c>
      <c r="D251" s="164" t="s">
        <v>811</v>
      </c>
      <c r="E251" s="165">
        <v>88.5</v>
      </c>
      <c r="F251" s="166" t="s">
        <v>1121</v>
      </c>
    </row>
    <row r="252" spans="1:6" x14ac:dyDescent="0.2">
      <c r="A252" s="167" t="s">
        <v>701</v>
      </c>
      <c r="B252" s="167" t="s">
        <v>1123</v>
      </c>
      <c r="C252" s="168" t="s">
        <v>1124</v>
      </c>
      <c r="D252" s="169" t="s">
        <v>811</v>
      </c>
      <c r="E252" s="170">
        <v>177</v>
      </c>
      <c r="F252" s="171" t="s">
        <v>1125</v>
      </c>
    </row>
    <row r="253" spans="1:6" ht="36" x14ac:dyDescent="0.2">
      <c r="A253" s="167" t="s">
        <v>701</v>
      </c>
      <c r="B253" s="167" t="s">
        <v>1123</v>
      </c>
      <c r="C253" s="168" t="s">
        <v>1126</v>
      </c>
      <c r="D253" s="169" t="s">
        <v>811</v>
      </c>
      <c r="E253" s="170">
        <v>5959</v>
      </c>
      <c r="F253" s="171" t="s">
        <v>1125</v>
      </c>
    </row>
    <row r="254" spans="1:6" x14ac:dyDescent="0.2">
      <c r="A254" s="57" t="s">
        <v>713</v>
      </c>
      <c r="B254" s="57" t="s">
        <v>1127</v>
      </c>
      <c r="C254" s="58" t="s">
        <v>1128</v>
      </c>
      <c r="D254" s="59" t="s">
        <v>1129</v>
      </c>
      <c r="E254" s="60">
        <v>18.88</v>
      </c>
      <c r="F254" s="61" t="s">
        <v>1130</v>
      </c>
    </row>
    <row r="255" spans="1:6" x14ac:dyDescent="0.2">
      <c r="A255" s="57" t="s">
        <v>718</v>
      </c>
      <c r="B255" s="57" t="s">
        <v>1131</v>
      </c>
      <c r="C255" s="58" t="s">
        <v>1132</v>
      </c>
      <c r="D255" s="59" t="s">
        <v>811</v>
      </c>
      <c r="E255" s="60">
        <v>4124.1000000000004</v>
      </c>
      <c r="F255" s="61" t="s">
        <v>1133</v>
      </c>
    </row>
    <row r="256" spans="1:6" ht="19.5" customHeight="1" x14ac:dyDescent="0.2">
      <c r="A256" s="57" t="s">
        <v>718</v>
      </c>
      <c r="B256" s="57" t="s">
        <v>1131</v>
      </c>
      <c r="C256" s="58" t="s">
        <v>1134</v>
      </c>
      <c r="D256" s="59" t="s">
        <v>811</v>
      </c>
      <c r="E256" s="60">
        <v>4737.7</v>
      </c>
      <c r="F256" s="61" t="s">
        <v>1133</v>
      </c>
    </row>
    <row r="257" spans="1:6" x14ac:dyDescent="0.2">
      <c r="A257" s="57" t="s">
        <v>718</v>
      </c>
      <c r="B257" s="57" t="s">
        <v>1131</v>
      </c>
      <c r="C257" s="58" t="s">
        <v>1135</v>
      </c>
      <c r="D257" s="59" t="s">
        <v>811</v>
      </c>
      <c r="E257" s="60">
        <v>1239</v>
      </c>
      <c r="F257" s="61" t="s">
        <v>1133</v>
      </c>
    </row>
    <row r="258" spans="1:6" ht="24" x14ac:dyDescent="0.2">
      <c r="A258" s="167" t="s">
        <v>698</v>
      </c>
      <c r="B258" s="167" t="s">
        <v>1136</v>
      </c>
      <c r="C258" s="168" t="s">
        <v>1137</v>
      </c>
      <c r="D258" s="169" t="s">
        <v>811</v>
      </c>
      <c r="E258" s="170">
        <v>711.54</v>
      </c>
      <c r="F258" s="171" t="s">
        <v>1125</v>
      </c>
    </row>
    <row r="259" spans="1:6" ht="23.25" customHeight="1" x14ac:dyDescent="0.2">
      <c r="A259" s="167" t="s">
        <v>698</v>
      </c>
      <c r="B259" s="167" t="s">
        <v>1136</v>
      </c>
      <c r="C259" s="168" t="s">
        <v>1138</v>
      </c>
      <c r="D259" s="169" t="s">
        <v>811</v>
      </c>
      <c r="E259" s="170">
        <v>30.68</v>
      </c>
      <c r="F259" s="171" t="s">
        <v>1125</v>
      </c>
    </row>
    <row r="260" spans="1:6" ht="17.25" customHeight="1" x14ac:dyDescent="0.2">
      <c r="A260" s="167" t="s">
        <v>698</v>
      </c>
      <c r="B260" s="167" t="s">
        <v>1136</v>
      </c>
      <c r="C260" s="168" t="s">
        <v>1139</v>
      </c>
      <c r="D260" s="169" t="s">
        <v>811</v>
      </c>
      <c r="E260" s="170">
        <v>93.22</v>
      </c>
      <c r="F260" s="171" t="s">
        <v>1140</v>
      </c>
    </row>
    <row r="261" spans="1:6" ht="15" customHeight="1" x14ac:dyDescent="0.2">
      <c r="A261" s="167" t="s">
        <v>698</v>
      </c>
      <c r="B261" s="167" t="s">
        <v>1136</v>
      </c>
      <c r="C261" s="168" t="s">
        <v>1141</v>
      </c>
      <c r="D261" s="169" t="s">
        <v>811</v>
      </c>
      <c r="E261" s="170">
        <v>140.125</v>
      </c>
      <c r="F261" s="171" t="s">
        <v>1140</v>
      </c>
    </row>
    <row r="262" spans="1:6" x14ac:dyDescent="0.2">
      <c r="A262" s="167" t="s">
        <v>698</v>
      </c>
      <c r="B262" s="167" t="s">
        <v>1136</v>
      </c>
      <c r="C262" s="168" t="s">
        <v>1142</v>
      </c>
      <c r="D262" s="169" t="s">
        <v>811</v>
      </c>
      <c r="E262" s="170">
        <v>194.7</v>
      </c>
      <c r="F262" s="171" t="s">
        <v>1140</v>
      </c>
    </row>
    <row r="263" spans="1:6" x14ac:dyDescent="0.2">
      <c r="A263" s="167" t="s">
        <v>698</v>
      </c>
      <c r="B263" s="167" t="s">
        <v>1136</v>
      </c>
      <c r="C263" s="168" t="s">
        <v>1143</v>
      </c>
      <c r="D263" s="169" t="s">
        <v>811</v>
      </c>
      <c r="E263" s="170">
        <v>334.82499999999999</v>
      </c>
      <c r="F263" s="171" t="s">
        <v>1140</v>
      </c>
    </row>
    <row r="264" spans="1:6" x14ac:dyDescent="0.2">
      <c r="A264" s="167" t="s">
        <v>698</v>
      </c>
      <c r="B264" s="167" t="s">
        <v>1136</v>
      </c>
      <c r="C264" s="168" t="s">
        <v>1144</v>
      </c>
      <c r="D264" s="169" t="s">
        <v>811</v>
      </c>
      <c r="E264" s="170">
        <v>474.36</v>
      </c>
      <c r="F264" s="171" t="s">
        <v>1140</v>
      </c>
    </row>
    <row r="265" spans="1:6" x14ac:dyDescent="0.2">
      <c r="A265" s="167" t="s">
        <v>698</v>
      </c>
      <c r="B265" s="167" t="s">
        <v>1136</v>
      </c>
      <c r="C265" s="168" t="s">
        <v>1145</v>
      </c>
      <c r="D265" s="169" t="s">
        <v>811</v>
      </c>
      <c r="E265" s="170">
        <v>548.70000000000005</v>
      </c>
      <c r="F265" s="171" t="s">
        <v>1140</v>
      </c>
    </row>
    <row r="266" spans="1:6" x14ac:dyDescent="0.2">
      <c r="A266" s="167" t="s">
        <v>698</v>
      </c>
      <c r="B266" s="167" t="s">
        <v>1136</v>
      </c>
      <c r="C266" s="168" t="s">
        <v>1146</v>
      </c>
      <c r="D266" s="169" t="s">
        <v>811</v>
      </c>
      <c r="E266" s="170">
        <v>628.94000000000005</v>
      </c>
      <c r="F266" s="171" t="s">
        <v>1140</v>
      </c>
    </row>
    <row r="267" spans="1:6" x14ac:dyDescent="0.2">
      <c r="A267" s="167" t="s">
        <v>698</v>
      </c>
      <c r="B267" s="167" t="s">
        <v>1136</v>
      </c>
      <c r="C267" s="168" t="s">
        <v>1147</v>
      </c>
      <c r="D267" s="169" t="s">
        <v>811</v>
      </c>
      <c r="E267" s="170">
        <v>401.2</v>
      </c>
      <c r="F267" s="171" t="s">
        <v>1140</v>
      </c>
    </row>
    <row r="268" spans="1:6" x14ac:dyDescent="0.2">
      <c r="A268" s="167" t="s">
        <v>698</v>
      </c>
      <c r="B268" s="167" t="s">
        <v>1136</v>
      </c>
      <c r="C268" s="168" t="s">
        <v>1148</v>
      </c>
      <c r="D268" s="169" t="s">
        <v>811</v>
      </c>
      <c r="E268" s="170">
        <v>526.57500000000005</v>
      </c>
      <c r="F268" s="171" t="s">
        <v>1140</v>
      </c>
    </row>
    <row r="269" spans="1:6" x14ac:dyDescent="0.2">
      <c r="A269" s="167" t="s">
        <v>698</v>
      </c>
      <c r="B269" s="167" t="s">
        <v>1136</v>
      </c>
      <c r="C269" s="168" t="s">
        <v>1149</v>
      </c>
      <c r="D269" s="169" t="s">
        <v>837</v>
      </c>
      <c r="E269" s="170">
        <v>175.82</v>
      </c>
      <c r="F269" s="171" t="s">
        <v>1140</v>
      </c>
    </row>
    <row r="270" spans="1:6" x14ac:dyDescent="0.2">
      <c r="A270" s="167" t="s">
        <v>698</v>
      </c>
      <c r="B270" s="167" t="s">
        <v>1136</v>
      </c>
      <c r="C270" s="168" t="s">
        <v>1150</v>
      </c>
      <c r="D270" s="169" t="s">
        <v>837</v>
      </c>
      <c r="E270" s="170">
        <v>531</v>
      </c>
      <c r="F270" s="171" t="s">
        <v>1140</v>
      </c>
    </row>
    <row r="271" spans="1:6" x14ac:dyDescent="0.2">
      <c r="A271" s="167" t="s">
        <v>698</v>
      </c>
      <c r="B271" s="167" t="s">
        <v>1136</v>
      </c>
      <c r="C271" s="168" t="s">
        <v>1151</v>
      </c>
      <c r="D271" s="169" t="s">
        <v>837</v>
      </c>
      <c r="E271" s="170">
        <v>233.64</v>
      </c>
      <c r="F271" s="171" t="s">
        <v>1140</v>
      </c>
    </row>
    <row r="272" spans="1:6" x14ac:dyDescent="0.2">
      <c r="A272" s="167" t="s">
        <v>698</v>
      </c>
      <c r="B272" s="167" t="s">
        <v>1136</v>
      </c>
      <c r="C272" s="168" t="s">
        <v>1152</v>
      </c>
      <c r="D272" s="169" t="s">
        <v>837</v>
      </c>
      <c r="E272" s="170">
        <v>260.00110000000001</v>
      </c>
      <c r="F272" s="171" t="s">
        <v>1140</v>
      </c>
    </row>
    <row r="273" spans="1:6" ht="36" x14ac:dyDescent="0.2">
      <c r="A273" s="167" t="s">
        <v>698</v>
      </c>
      <c r="B273" s="167" t="s">
        <v>1136</v>
      </c>
      <c r="C273" s="168" t="s">
        <v>1153</v>
      </c>
      <c r="D273" s="169" t="s">
        <v>811</v>
      </c>
      <c r="E273" s="170">
        <v>283.2</v>
      </c>
      <c r="F273" s="171" t="s">
        <v>1125</v>
      </c>
    </row>
    <row r="274" spans="1:6" x14ac:dyDescent="0.2">
      <c r="A274" s="167" t="s">
        <v>698</v>
      </c>
      <c r="B274" s="167" t="s">
        <v>1136</v>
      </c>
      <c r="C274" s="168" t="s">
        <v>1154</v>
      </c>
      <c r="D274" s="169" t="s">
        <v>811</v>
      </c>
      <c r="E274" s="170">
        <v>132.75</v>
      </c>
      <c r="F274" s="171" t="s">
        <v>1140</v>
      </c>
    </row>
    <row r="275" spans="1:6" x14ac:dyDescent="0.2">
      <c r="A275" s="167" t="s">
        <v>698</v>
      </c>
      <c r="B275" s="167" t="s">
        <v>1136</v>
      </c>
      <c r="C275" s="168" t="s">
        <v>1155</v>
      </c>
      <c r="D275" s="169" t="s">
        <v>811</v>
      </c>
      <c r="E275" s="170">
        <v>368.75</v>
      </c>
      <c r="F275" s="171" t="s">
        <v>1140</v>
      </c>
    </row>
    <row r="276" spans="1:6" x14ac:dyDescent="0.2">
      <c r="A276" s="167" t="s">
        <v>698</v>
      </c>
      <c r="B276" s="167" t="s">
        <v>1136</v>
      </c>
      <c r="C276" s="168" t="s">
        <v>1156</v>
      </c>
      <c r="D276" s="169" t="s">
        <v>811</v>
      </c>
      <c r="E276" s="170">
        <v>5546</v>
      </c>
      <c r="F276" s="171" t="s">
        <v>1125</v>
      </c>
    </row>
    <row r="277" spans="1:6" ht="24" x14ac:dyDescent="0.2">
      <c r="A277" s="167" t="s">
        <v>698</v>
      </c>
      <c r="B277" s="167" t="s">
        <v>1136</v>
      </c>
      <c r="C277" s="168" t="s">
        <v>1157</v>
      </c>
      <c r="D277" s="169" t="s">
        <v>811</v>
      </c>
      <c r="E277" s="170">
        <v>1215.4000000000001</v>
      </c>
      <c r="F277" s="171" t="s">
        <v>1125</v>
      </c>
    </row>
    <row r="278" spans="1:6" x14ac:dyDescent="0.2">
      <c r="A278" s="167" t="s">
        <v>698</v>
      </c>
      <c r="B278" s="167" t="s">
        <v>1136</v>
      </c>
      <c r="C278" s="168" t="s">
        <v>1158</v>
      </c>
      <c r="D278" s="169" t="s">
        <v>1159</v>
      </c>
      <c r="E278" s="170">
        <v>139.24</v>
      </c>
      <c r="F278" s="171" t="s">
        <v>1160</v>
      </c>
    </row>
    <row r="279" spans="1:6" x14ac:dyDescent="0.2">
      <c r="A279" s="167" t="s">
        <v>698</v>
      </c>
      <c r="B279" s="167" t="s">
        <v>1136</v>
      </c>
      <c r="C279" s="168" t="s">
        <v>1161</v>
      </c>
      <c r="D279" s="169" t="s">
        <v>1159</v>
      </c>
      <c r="E279" s="170">
        <v>194.7</v>
      </c>
      <c r="F279" s="171" t="s">
        <v>1160</v>
      </c>
    </row>
    <row r="280" spans="1:6" ht="24" x14ac:dyDescent="0.2">
      <c r="A280" s="167" t="s">
        <v>698</v>
      </c>
      <c r="B280" s="167" t="s">
        <v>1136</v>
      </c>
      <c r="C280" s="168" t="s">
        <v>1162</v>
      </c>
      <c r="D280" s="169" t="s">
        <v>811</v>
      </c>
      <c r="E280" s="170">
        <v>12.803000000000001</v>
      </c>
      <c r="F280" s="171" t="s">
        <v>1140</v>
      </c>
    </row>
    <row r="281" spans="1:6" x14ac:dyDescent="0.2">
      <c r="A281" s="167" t="s">
        <v>698</v>
      </c>
      <c r="B281" s="167" t="s">
        <v>1136</v>
      </c>
      <c r="C281" s="168" t="s">
        <v>1163</v>
      </c>
      <c r="D281" s="169" t="s">
        <v>811</v>
      </c>
      <c r="E281" s="170">
        <v>663.75</v>
      </c>
      <c r="F281" s="171" t="s">
        <v>1140</v>
      </c>
    </row>
    <row r="282" spans="1:6" x14ac:dyDescent="0.2">
      <c r="A282" s="167" t="s">
        <v>698</v>
      </c>
      <c r="B282" s="167" t="s">
        <v>1136</v>
      </c>
      <c r="C282" s="168" t="s">
        <v>1164</v>
      </c>
      <c r="D282" s="169" t="s">
        <v>811</v>
      </c>
      <c r="E282" s="170">
        <v>6149.9943000000003</v>
      </c>
      <c r="F282" s="171" t="s">
        <v>1125</v>
      </c>
    </row>
    <row r="283" spans="1:6" x14ac:dyDescent="0.2">
      <c r="A283" s="57" t="s">
        <v>717</v>
      </c>
      <c r="B283" s="57" t="s">
        <v>1165</v>
      </c>
      <c r="C283" s="58" t="s">
        <v>1166</v>
      </c>
      <c r="D283" s="59" t="s">
        <v>811</v>
      </c>
      <c r="E283" s="60">
        <v>6490</v>
      </c>
      <c r="F283" s="97" t="s">
        <v>1167</v>
      </c>
    </row>
    <row r="284" spans="1:6" x14ac:dyDescent="0.2">
      <c r="A284" s="57" t="s">
        <v>717</v>
      </c>
      <c r="B284" s="57" t="s">
        <v>1165</v>
      </c>
      <c r="C284" s="58" t="s">
        <v>1168</v>
      </c>
      <c r="D284" s="59" t="s">
        <v>811</v>
      </c>
      <c r="E284" s="60">
        <v>6490</v>
      </c>
      <c r="F284" s="97" t="s">
        <v>1167</v>
      </c>
    </row>
    <row r="285" spans="1:6" x14ac:dyDescent="0.2">
      <c r="A285" s="57" t="s">
        <v>717</v>
      </c>
      <c r="B285" s="57" t="s">
        <v>1165</v>
      </c>
      <c r="C285" s="58" t="s">
        <v>1169</v>
      </c>
      <c r="D285" s="59" t="s">
        <v>811</v>
      </c>
      <c r="E285" s="60">
        <v>6490</v>
      </c>
      <c r="F285" s="97" t="s">
        <v>1167</v>
      </c>
    </row>
    <row r="286" spans="1:6" ht="14.1" customHeight="1" x14ac:dyDescent="0.2">
      <c r="A286" s="57" t="s">
        <v>717</v>
      </c>
      <c r="B286" s="57" t="s">
        <v>1165</v>
      </c>
      <c r="C286" s="58" t="s">
        <v>1170</v>
      </c>
      <c r="D286" s="59" t="s">
        <v>811</v>
      </c>
      <c r="E286" s="60">
        <v>6490</v>
      </c>
      <c r="F286" s="97" t="s">
        <v>1167</v>
      </c>
    </row>
    <row r="287" spans="1:6" ht="15" customHeight="1" x14ac:dyDescent="0.2">
      <c r="A287" s="57" t="s">
        <v>717</v>
      </c>
      <c r="B287" s="57" t="s">
        <v>1165</v>
      </c>
      <c r="C287" s="58" t="s">
        <v>1171</v>
      </c>
      <c r="D287" s="59" t="s">
        <v>811</v>
      </c>
      <c r="E287" s="60">
        <v>6490</v>
      </c>
      <c r="F287" s="97" t="s">
        <v>1167</v>
      </c>
    </row>
    <row r="288" spans="1:6" ht="21.75" customHeight="1" x14ac:dyDescent="0.2">
      <c r="A288" s="172" t="s">
        <v>748</v>
      </c>
      <c r="B288" s="172" t="s">
        <v>1172</v>
      </c>
      <c r="C288" s="173" t="s">
        <v>1173</v>
      </c>
      <c r="D288" s="174" t="s">
        <v>811</v>
      </c>
      <c r="E288" s="175">
        <v>2205.7732999999998</v>
      </c>
      <c r="F288" s="176" t="s">
        <v>1174</v>
      </c>
    </row>
    <row r="289" spans="1:6" ht="16.149999999999999" customHeight="1" x14ac:dyDescent="0.2">
      <c r="A289" s="172" t="s">
        <v>748</v>
      </c>
      <c r="B289" s="172" t="s">
        <v>1172</v>
      </c>
      <c r="C289" s="173" t="s">
        <v>1175</v>
      </c>
      <c r="D289" s="174" t="s">
        <v>811</v>
      </c>
      <c r="E289" s="175">
        <v>501.5</v>
      </c>
      <c r="F289" s="176" t="s">
        <v>1174</v>
      </c>
    </row>
    <row r="290" spans="1:6" x14ac:dyDescent="0.2">
      <c r="A290" s="172" t="s">
        <v>748</v>
      </c>
      <c r="B290" s="172" t="s">
        <v>1172</v>
      </c>
      <c r="C290" s="173" t="s">
        <v>1176</v>
      </c>
      <c r="D290" s="174" t="s">
        <v>811</v>
      </c>
      <c r="E290" s="175">
        <v>442.5</v>
      </c>
      <c r="F290" s="176" t="s">
        <v>1174</v>
      </c>
    </row>
    <row r="291" spans="1:6" ht="14.1" customHeight="1" x14ac:dyDescent="0.2">
      <c r="A291" s="172" t="s">
        <v>748</v>
      </c>
      <c r="B291" s="172" t="s">
        <v>1172</v>
      </c>
      <c r="C291" s="173" t="s">
        <v>1177</v>
      </c>
      <c r="D291" s="174" t="s">
        <v>811</v>
      </c>
      <c r="E291" s="175">
        <v>531</v>
      </c>
      <c r="F291" s="176" t="s">
        <v>1174</v>
      </c>
    </row>
    <row r="292" spans="1:6" x14ac:dyDescent="0.2">
      <c r="A292" s="172" t="s">
        <v>748</v>
      </c>
      <c r="B292" s="172" t="s">
        <v>1172</v>
      </c>
      <c r="C292" s="173" t="s">
        <v>1178</v>
      </c>
      <c r="D292" s="174" t="s">
        <v>811</v>
      </c>
      <c r="E292" s="175">
        <v>796.5</v>
      </c>
      <c r="F292" s="176" t="s">
        <v>1174</v>
      </c>
    </row>
    <row r="293" spans="1:6" ht="17.25" customHeight="1" x14ac:dyDescent="0.2">
      <c r="A293" s="172" t="s">
        <v>748</v>
      </c>
      <c r="B293" s="172" t="s">
        <v>1172</v>
      </c>
      <c r="C293" s="173" t="s">
        <v>1179</v>
      </c>
      <c r="D293" s="174" t="s">
        <v>811</v>
      </c>
      <c r="E293" s="175">
        <v>5640.4</v>
      </c>
      <c r="F293" s="176" t="s">
        <v>1174</v>
      </c>
    </row>
    <row r="294" spans="1:6" ht="30.75" customHeight="1" x14ac:dyDescent="0.2">
      <c r="A294" s="172" t="s">
        <v>748</v>
      </c>
      <c r="B294" s="172" t="s">
        <v>1172</v>
      </c>
      <c r="C294" s="173" t="s">
        <v>1180</v>
      </c>
      <c r="D294" s="174" t="s">
        <v>811</v>
      </c>
      <c r="E294" s="175">
        <v>5640.4</v>
      </c>
      <c r="F294" s="176" t="s">
        <v>1174</v>
      </c>
    </row>
    <row r="295" spans="1:6" ht="24" x14ac:dyDescent="0.2">
      <c r="A295" s="172" t="s">
        <v>748</v>
      </c>
      <c r="B295" s="172" t="s">
        <v>1172</v>
      </c>
      <c r="C295" s="173" t="s">
        <v>1181</v>
      </c>
      <c r="D295" s="174" t="s">
        <v>811</v>
      </c>
      <c r="E295" s="175">
        <v>5640.4</v>
      </c>
      <c r="F295" s="176" t="s">
        <v>1174</v>
      </c>
    </row>
    <row r="296" spans="1:6" ht="29.25" customHeight="1" x14ac:dyDescent="0.2">
      <c r="A296" s="172" t="s">
        <v>748</v>
      </c>
      <c r="B296" s="172" t="s">
        <v>1172</v>
      </c>
      <c r="C296" s="173" t="s">
        <v>1182</v>
      </c>
      <c r="D296" s="174" t="s">
        <v>811</v>
      </c>
      <c r="E296" s="175">
        <v>4366</v>
      </c>
      <c r="F296" s="176" t="s">
        <v>1174</v>
      </c>
    </row>
    <row r="297" spans="1:6" ht="28.5" customHeight="1" x14ac:dyDescent="0.2">
      <c r="A297" s="172" t="s">
        <v>748</v>
      </c>
      <c r="B297" s="172" t="s">
        <v>1172</v>
      </c>
      <c r="C297" s="173" t="s">
        <v>1183</v>
      </c>
      <c r="D297" s="174" t="s">
        <v>811</v>
      </c>
      <c r="E297" s="175">
        <v>15611.4</v>
      </c>
      <c r="F297" s="176" t="s">
        <v>1174</v>
      </c>
    </row>
    <row r="298" spans="1:6" ht="28.5" customHeight="1" x14ac:dyDescent="0.2">
      <c r="A298" s="172" t="s">
        <v>748</v>
      </c>
      <c r="B298" s="172" t="s">
        <v>1172</v>
      </c>
      <c r="C298" s="173" t="s">
        <v>1184</v>
      </c>
      <c r="D298" s="174" t="s">
        <v>811</v>
      </c>
      <c r="E298" s="175">
        <v>179.15</v>
      </c>
      <c r="F298" s="176" t="s">
        <v>1174</v>
      </c>
    </row>
    <row r="299" spans="1:6" ht="22.5" customHeight="1" x14ac:dyDescent="0.2">
      <c r="A299" s="172" t="s">
        <v>748</v>
      </c>
      <c r="B299" s="172" t="s">
        <v>1172</v>
      </c>
      <c r="C299" s="173" t="s">
        <v>1185</v>
      </c>
      <c r="D299" s="174" t="s">
        <v>811</v>
      </c>
      <c r="E299" s="175">
        <v>194.7</v>
      </c>
      <c r="F299" s="176" t="s">
        <v>1174</v>
      </c>
    </row>
    <row r="300" spans="1:6" x14ac:dyDescent="0.2">
      <c r="A300" s="172" t="s">
        <v>748</v>
      </c>
      <c r="B300" s="172" t="s">
        <v>1172</v>
      </c>
      <c r="C300" s="173" t="s">
        <v>1186</v>
      </c>
      <c r="D300" s="174" t="s">
        <v>811</v>
      </c>
      <c r="E300" s="175">
        <v>672.6</v>
      </c>
      <c r="F300" s="176" t="s">
        <v>1174</v>
      </c>
    </row>
    <row r="301" spans="1:6" x14ac:dyDescent="0.2">
      <c r="A301" s="172" t="s">
        <v>748</v>
      </c>
      <c r="B301" s="172" t="s">
        <v>1172</v>
      </c>
      <c r="C301" s="173" t="s">
        <v>1187</v>
      </c>
      <c r="D301" s="174" t="s">
        <v>811</v>
      </c>
      <c r="E301" s="175">
        <v>20650</v>
      </c>
      <c r="F301" s="176" t="s">
        <v>1174</v>
      </c>
    </row>
    <row r="302" spans="1:6" x14ac:dyDescent="0.2">
      <c r="A302" s="172" t="s">
        <v>748</v>
      </c>
      <c r="B302" s="172" t="s">
        <v>1172</v>
      </c>
      <c r="C302" s="173" t="s">
        <v>1188</v>
      </c>
      <c r="D302" s="174" t="s">
        <v>811</v>
      </c>
      <c r="E302" s="175">
        <v>4661</v>
      </c>
      <c r="F302" s="176" t="s">
        <v>1174</v>
      </c>
    </row>
    <row r="303" spans="1:6" x14ac:dyDescent="0.2">
      <c r="A303" s="172" t="s">
        <v>748</v>
      </c>
      <c r="B303" s="172" t="s">
        <v>1172</v>
      </c>
      <c r="C303" s="173" t="s">
        <v>1189</v>
      </c>
      <c r="D303" s="174" t="s">
        <v>811</v>
      </c>
      <c r="E303" s="175">
        <v>525.1</v>
      </c>
      <c r="F303" s="176" t="s">
        <v>1174</v>
      </c>
    </row>
    <row r="304" spans="1:6" x14ac:dyDescent="0.2">
      <c r="A304" s="172" t="s">
        <v>748</v>
      </c>
      <c r="B304" s="172" t="s">
        <v>1172</v>
      </c>
      <c r="C304" s="173" t="s">
        <v>1190</v>
      </c>
      <c r="D304" s="174" t="s">
        <v>811</v>
      </c>
      <c r="E304" s="175">
        <v>6384.19</v>
      </c>
      <c r="F304" s="176" t="s">
        <v>1174</v>
      </c>
    </row>
    <row r="305" spans="1:6" ht="21" customHeight="1" x14ac:dyDescent="0.2">
      <c r="A305" s="172" t="s">
        <v>748</v>
      </c>
      <c r="B305" s="172" t="s">
        <v>1172</v>
      </c>
      <c r="C305" s="173" t="s">
        <v>1191</v>
      </c>
      <c r="D305" s="174" t="s">
        <v>811</v>
      </c>
      <c r="E305" s="175">
        <v>899.04330000000004</v>
      </c>
      <c r="F305" s="176" t="s">
        <v>1174</v>
      </c>
    </row>
    <row r="306" spans="1:6" ht="29.25" customHeight="1" x14ac:dyDescent="0.2">
      <c r="A306" s="172" t="s">
        <v>748</v>
      </c>
      <c r="B306" s="172" t="s">
        <v>1172</v>
      </c>
      <c r="C306" s="173" t="s">
        <v>1192</v>
      </c>
      <c r="D306" s="174" t="s">
        <v>811</v>
      </c>
      <c r="E306" s="175">
        <v>348.1</v>
      </c>
      <c r="F306" s="176" t="s">
        <v>1174</v>
      </c>
    </row>
    <row r="307" spans="1:6" ht="28.5" customHeight="1" x14ac:dyDescent="0.2">
      <c r="A307" s="172" t="s">
        <v>748</v>
      </c>
      <c r="B307" s="172" t="s">
        <v>1172</v>
      </c>
      <c r="C307" s="173" t="s">
        <v>1193</v>
      </c>
      <c r="D307" s="174" t="s">
        <v>811</v>
      </c>
      <c r="E307" s="175">
        <v>147.5</v>
      </c>
      <c r="F307" s="176" t="s">
        <v>1174</v>
      </c>
    </row>
    <row r="308" spans="1:6" ht="32.25" customHeight="1" x14ac:dyDescent="0.2">
      <c r="A308" s="172" t="s">
        <v>748</v>
      </c>
      <c r="B308" s="172" t="s">
        <v>1172</v>
      </c>
      <c r="C308" s="173" t="s">
        <v>1194</v>
      </c>
      <c r="D308" s="174" t="s">
        <v>811</v>
      </c>
      <c r="E308" s="175">
        <v>11210</v>
      </c>
      <c r="F308" s="176" t="s">
        <v>1174</v>
      </c>
    </row>
    <row r="309" spans="1:6" ht="24" x14ac:dyDescent="0.2">
      <c r="A309" s="172" t="s">
        <v>748</v>
      </c>
      <c r="B309" s="172" t="s">
        <v>1172</v>
      </c>
      <c r="C309" s="173" t="s">
        <v>1195</v>
      </c>
      <c r="D309" s="174" t="s">
        <v>811</v>
      </c>
      <c r="E309" s="175">
        <v>1333.4</v>
      </c>
      <c r="F309" s="176" t="s">
        <v>1174</v>
      </c>
    </row>
    <row r="310" spans="1:6" x14ac:dyDescent="0.2">
      <c r="A310" s="177" t="s">
        <v>704</v>
      </c>
      <c r="B310" s="177" t="s">
        <v>1196</v>
      </c>
      <c r="C310" s="178" t="s">
        <v>1197</v>
      </c>
      <c r="D310" s="179" t="s">
        <v>811</v>
      </c>
      <c r="E310" s="180">
        <v>939.75</v>
      </c>
      <c r="F310" s="181" t="s">
        <v>1198</v>
      </c>
    </row>
    <row r="311" spans="1:6" ht="22.5" customHeight="1" x14ac:dyDescent="0.2">
      <c r="A311" s="177" t="s">
        <v>704</v>
      </c>
      <c r="B311" s="177" t="s">
        <v>1196</v>
      </c>
      <c r="C311" s="178" t="s">
        <v>1199</v>
      </c>
      <c r="D311" s="179" t="s">
        <v>811</v>
      </c>
      <c r="E311" s="180">
        <v>590</v>
      </c>
      <c r="F311" s="181" t="s">
        <v>1198</v>
      </c>
    </row>
    <row r="312" spans="1:6" x14ac:dyDescent="0.2">
      <c r="A312" s="177" t="s">
        <v>704</v>
      </c>
      <c r="B312" s="177" t="s">
        <v>1196</v>
      </c>
      <c r="C312" s="178" t="s">
        <v>1200</v>
      </c>
      <c r="D312" s="179" t="s">
        <v>811</v>
      </c>
      <c r="E312" s="180">
        <v>761.25</v>
      </c>
      <c r="F312" s="181" t="s">
        <v>1198</v>
      </c>
    </row>
    <row r="313" spans="1:6" x14ac:dyDescent="0.2">
      <c r="A313" s="177" t="s">
        <v>704</v>
      </c>
      <c r="B313" s="177" t="s">
        <v>1196</v>
      </c>
      <c r="C313" s="182" t="s">
        <v>1200</v>
      </c>
      <c r="D313" s="183" t="s">
        <v>811</v>
      </c>
      <c r="E313" s="184">
        <v>761.25</v>
      </c>
      <c r="F313" s="185" t="s">
        <v>1201</v>
      </c>
    </row>
    <row r="314" spans="1:6" ht="26.25" customHeight="1" x14ac:dyDescent="0.2">
      <c r="A314" s="177" t="s">
        <v>704</v>
      </c>
      <c r="B314" s="177" t="s">
        <v>1196</v>
      </c>
      <c r="C314" s="182" t="s">
        <v>1202</v>
      </c>
      <c r="D314" s="183" t="s">
        <v>811</v>
      </c>
      <c r="E314" s="184">
        <v>309.75</v>
      </c>
      <c r="F314" s="185" t="s">
        <v>1201</v>
      </c>
    </row>
    <row r="315" spans="1:6" ht="18" customHeight="1" x14ac:dyDescent="0.2">
      <c r="A315" s="177" t="s">
        <v>704</v>
      </c>
      <c r="B315" s="177" t="s">
        <v>1196</v>
      </c>
      <c r="C315" s="178" t="s">
        <v>1203</v>
      </c>
      <c r="D315" s="179" t="s">
        <v>811</v>
      </c>
      <c r="E315" s="180">
        <v>270.48</v>
      </c>
      <c r="F315" s="185" t="s">
        <v>1201</v>
      </c>
    </row>
    <row r="316" spans="1:6" x14ac:dyDescent="0.2">
      <c r="A316" s="177" t="s">
        <v>704</v>
      </c>
      <c r="B316" s="177" t="s">
        <v>1196</v>
      </c>
      <c r="C316" s="178" t="s">
        <v>1204</v>
      </c>
      <c r="D316" s="179" t="s">
        <v>811</v>
      </c>
      <c r="E316" s="180">
        <v>229.21530000000001</v>
      </c>
      <c r="F316" s="181" t="s">
        <v>1198</v>
      </c>
    </row>
    <row r="317" spans="1:6" x14ac:dyDescent="0.2">
      <c r="A317" s="177" t="s">
        <v>704</v>
      </c>
      <c r="B317" s="177" t="s">
        <v>1196</v>
      </c>
      <c r="C317" s="178" t="s">
        <v>1205</v>
      </c>
      <c r="D317" s="179" t="s">
        <v>811</v>
      </c>
      <c r="E317" s="180">
        <v>194.25</v>
      </c>
      <c r="F317" s="185" t="s">
        <v>1201</v>
      </c>
    </row>
    <row r="318" spans="1:6" x14ac:dyDescent="0.2">
      <c r="A318" s="177" t="s">
        <v>704</v>
      </c>
      <c r="B318" s="177" t="s">
        <v>1196</v>
      </c>
      <c r="C318" s="178" t="s">
        <v>1206</v>
      </c>
      <c r="D318" s="179" t="s">
        <v>811</v>
      </c>
      <c r="E318" s="180">
        <v>414.75</v>
      </c>
      <c r="F318" s="181" t="s">
        <v>1198</v>
      </c>
    </row>
    <row r="319" spans="1:6" x14ac:dyDescent="0.2">
      <c r="A319" s="177" t="s">
        <v>704</v>
      </c>
      <c r="B319" s="177" t="s">
        <v>1196</v>
      </c>
      <c r="C319" s="178" t="s">
        <v>1207</v>
      </c>
      <c r="D319" s="179" t="s">
        <v>811</v>
      </c>
      <c r="E319" s="180">
        <v>414.75</v>
      </c>
      <c r="F319" s="185" t="s">
        <v>1201</v>
      </c>
    </row>
    <row r="320" spans="1:6" x14ac:dyDescent="0.2">
      <c r="A320" s="177" t="s">
        <v>704</v>
      </c>
      <c r="B320" s="177" t="s">
        <v>1196</v>
      </c>
      <c r="C320" s="182" t="s">
        <v>1208</v>
      </c>
      <c r="D320" s="183" t="s">
        <v>811</v>
      </c>
      <c r="E320" s="184">
        <v>3669.75</v>
      </c>
      <c r="F320" s="185" t="s">
        <v>1201</v>
      </c>
    </row>
    <row r="321" spans="1:6" x14ac:dyDescent="0.2">
      <c r="A321" s="177" t="s">
        <v>704</v>
      </c>
      <c r="B321" s="177" t="s">
        <v>1196</v>
      </c>
      <c r="C321" s="178" t="s">
        <v>1209</v>
      </c>
      <c r="D321" s="179" t="s">
        <v>1210</v>
      </c>
      <c r="E321" s="180">
        <v>866.25</v>
      </c>
      <c r="F321" s="185" t="s">
        <v>1201</v>
      </c>
    </row>
    <row r="322" spans="1:6" ht="24" x14ac:dyDescent="0.2">
      <c r="A322" s="177" t="s">
        <v>704</v>
      </c>
      <c r="B322" s="177" t="s">
        <v>1196</v>
      </c>
      <c r="C322" s="178" t="s">
        <v>1211</v>
      </c>
      <c r="D322" s="179" t="s">
        <v>811</v>
      </c>
      <c r="E322" s="180">
        <v>8096</v>
      </c>
      <c r="F322" s="185" t="s">
        <v>1201</v>
      </c>
    </row>
    <row r="323" spans="1:6" ht="24" x14ac:dyDescent="0.2">
      <c r="A323" s="177" t="s">
        <v>704</v>
      </c>
      <c r="B323" s="177" t="s">
        <v>1196</v>
      </c>
      <c r="C323" s="178" t="s">
        <v>1212</v>
      </c>
      <c r="D323" s="179" t="s">
        <v>811</v>
      </c>
      <c r="E323" s="180">
        <v>8000</v>
      </c>
      <c r="F323" s="185" t="s">
        <v>1201</v>
      </c>
    </row>
    <row r="324" spans="1:6" x14ac:dyDescent="0.2">
      <c r="A324" s="177" t="s">
        <v>704</v>
      </c>
      <c r="B324" s="177" t="s">
        <v>1196</v>
      </c>
      <c r="C324" s="182" t="s">
        <v>1213</v>
      </c>
      <c r="D324" s="183" t="s">
        <v>811</v>
      </c>
      <c r="E324" s="184">
        <v>167.27</v>
      </c>
      <c r="F324" s="185" t="s">
        <v>1201</v>
      </c>
    </row>
    <row r="325" spans="1:6" ht="30.75" customHeight="1" x14ac:dyDescent="0.2">
      <c r="A325" s="177" t="s">
        <v>704</v>
      </c>
      <c r="B325" s="177" t="s">
        <v>1196</v>
      </c>
      <c r="C325" s="178" t="s">
        <v>1214</v>
      </c>
      <c r="D325" s="179" t="s">
        <v>811</v>
      </c>
      <c r="E325" s="180">
        <v>402.67669999999998</v>
      </c>
      <c r="F325" s="181" t="s">
        <v>1198</v>
      </c>
    </row>
    <row r="326" spans="1:6" x14ac:dyDescent="0.2">
      <c r="A326" s="177" t="s">
        <v>704</v>
      </c>
      <c r="B326" s="177" t="s">
        <v>1196</v>
      </c>
      <c r="C326" s="178" t="s">
        <v>1215</v>
      </c>
      <c r="D326" s="179" t="s">
        <v>811</v>
      </c>
      <c r="E326" s="180">
        <v>600.9153</v>
      </c>
      <c r="F326" s="181" t="s">
        <v>1198</v>
      </c>
    </row>
    <row r="327" spans="1:6" x14ac:dyDescent="0.2">
      <c r="A327" s="177" t="s">
        <v>704</v>
      </c>
      <c r="B327" s="177" t="s">
        <v>1196</v>
      </c>
      <c r="C327" s="178" t="s">
        <v>1216</v>
      </c>
      <c r="D327" s="179" t="s">
        <v>1210</v>
      </c>
      <c r="E327" s="180">
        <v>489.40600000000001</v>
      </c>
      <c r="F327" s="185" t="s">
        <v>1201</v>
      </c>
    </row>
    <row r="328" spans="1:6" ht="24.75" customHeight="1" x14ac:dyDescent="0.2">
      <c r="A328" s="177" t="s">
        <v>704</v>
      </c>
      <c r="B328" s="177" t="s">
        <v>1196</v>
      </c>
      <c r="C328" s="178" t="s">
        <v>1217</v>
      </c>
      <c r="D328" s="179" t="s">
        <v>811</v>
      </c>
      <c r="E328" s="180">
        <v>455.48</v>
      </c>
      <c r="F328" s="181" t="s">
        <v>1198</v>
      </c>
    </row>
    <row r="329" spans="1:6" ht="24" x14ac:dyDescent="0.2">
      <c r="A329" s="57" t="s">
        <v>720</v>
      </c>
      <c r="B329" s="57" t="s">
        <v>1218</v>
      </c>
      <c r="C329" s="58" t="s">
        <v>1219</v>
      </c>
      <c r="D329" s="59" t="s">
        <v>811</v>
      </c>
      <c r="E329" s="60">
        <v>6490</v>
      </c>
      <c r="F329" s="97" t="s">
        <v>1220</v>
      </c>
    </row>
    <row r="330" spans="1:6" ht="24" x14ac:dyDescent="0.2">
      <c r="A330" s="57" t="s">
        <v>1221</v>
      </c>
      <c r="B330" s="57" t="s">
        <v>1222</v>
      </c>
      <c r="C330" s="58" t="s">
        <v>1223</v>
      </c>
      <c r="D330" s="59" t="s">
        <v>977</v>
      </c>
      <c r="E330" s="60">
        <v>460.2</v>
      </c>
      <c r="F330" s="97" t="s">
        <v>1224</v>
      </c>
    </row>
    <row r="331" spans="1:6" ht="36" x14ac:dyDescent="0.2">
      <c r="A331" s="57" t="s">
        <v>615</v>
      </c>
      <c r="B331" s="57" t="s">
        <v>1225</v>
      </c>
      <c r="C331" s="58" t="s">
        <v>1226</v>
      </c>
      <c r="D331" s="59" t="s">
        <v>1227</v>
      </c>
      <c r="E331" s="60">
        <v>44877.760000000002</v>
      </c>
      <c r="F331" s="97" t="s">
        <v>1228</v>
      </c>
    </row>
    <row r="332" spans="1:6" x14ac:dyDescent="0.2">
      <c r="A332" s="61" t="s">
        <v>673</v>
      </c>
      <c r="B332" s="61" t="s">
        <v>1229</v>
      </c>
      <c r="C332" s="58" t="s">
        <v>1230</v>
      </c>
      <c r="D332" s="59" t="s">
        <v>1231</v>
      </c>
      <c r="E332" s="60">
        <v>3000</v>
      </c>
      <c r="F332" s="97" t="s">
        <v>1232</v>
      </c>
    </row>
    <row r="333" spans="1:6" ht="24" x14ac:dyDescent="0.2">
      <c r="A333" s="186" t="s">
        <v>1233</v>
      </c>
      <c r="B333" s="186" t="s">
        <v>1234</v>
      </c>
      <c r="C333" s="187" t="s">
        <v>1235</v>
      </c>
      <c r="D333" s="188" t="s">
        <v>811</v>
      </c>
      <c r="E333" s="189">
        <v>23562.5</v>
      </c>
      <c r="F333" s="190" t="s">
        <v>1236</v>
      </c>
    </row>
    <row r="334" spans="1:6" ht="24" x14ac:dyDescent="0.2">
      <c r="A334" s="186" t="s">
        <v>1233</v>
      </c>
      <c r="B334" s="186" t="s">
        <v>1234</v>
      </c>
      <c r="C334" s="187" t="s">
        <v>1237</v>
      </c>
      <c r="D334" s="188" t="s">
        <v>811</v>
      </c>
      <c r="E334" s="189">
        <v>102660</v>
      </c>
      <c r="F334" s="190" t="s">
        <v>1236</v>
      </c>
    </row>
    <row r="335" spans="1:6" ht="20.25" customHeight="1" x14ac:dyDescent="0.2">
      <c r="A335" s="191" t="s">
        <v>1238</v>
      </c>
      <c r="B335" s="191" t="s">
        <v>1239</v>
      </c>
      <c r="C335" s="192" t="s">
        <v>1240</v>
      </c>
      <c r="D335" s="193" t="s">
        <v>811</v>
      </c>
      <c r="E335" s="194">
        <v>590</v>
      </c>
      <c r="F335" s="195" t="s">
        <v>1241</v>
      </c>
    </row>
    <row r="336" spans="1:6" ht="15" customHeight="1" x14ac:dyDescent="0.2">
      <c r="A336" s="191" t="s">
        <v>1238</v>
      </c>
      <c r="B336" s="191" t="s">
        <v>1239</v>
      </c>
      <c r="C336" s="192" t="s">
        <v>1242</v>
      </c>
      <c r="D336" s="193" t="s">
        <v>811</v>
      </c>
      <c r="E336" s="194">
        <v>2124</v>
      </c>
      <c r="F336" s="195" t="s">
        <v>1241</v>
      </c>
    </row>
    <row r="337" spans="1:6" ht="14.1" customHeight="1" x14ac:dyDescent="0.2">
      <c r="A337" s="191" t="s">
        <v>1238</v>
      </c>
      <c r="B337" s="191" t="s">
        <v>1239</v>
      </c>
      <c r="C337" s="192" t="s">
        <v>1243</v>
      </c>
      <c r="D337" s="193" t="s">
        <v>1244</v>
      </c>
      <c r="E337" s="194">
        <v>2832</v>
      </c>
      <c r="F337" s="195" t="s">
        <v>1241</v>
      </c>
    </row>
    <row r="338" spans="1:6" x14ac:dyDescent="0.2">
      <c r="A338" s="191" t="s">
        <v>1238</v>
      </c>
      <c r="B338" s="191" t="s">
        <v>1239</v>
      </c>
      <c r="C338" s="192" t="s">
        <v>1245</v>
      </c>
      <c r="D338" s="193" t="s">
        <v>1244</v>
      </c>
      <c r="E338" s="194">
        <v>2548.8000000000002</v>
      </c>
      <c r="F338" s="195" t="s">
        <v>1241</v>
      </c>
    </row>
    <row r="339" spans="1:6" ht="15" customHeight="1" x14ac:dyDescent="0.2">
      <c r="A339" s="191" t="s">
        <v>1238</v>
      </c>
      <c r="B339" s="191" t="s">
        <v>1239</v>
      </c>
      <c r="C339" s="192" t="s">
        <v>1246</v>
      </c>
      <c r="D339" s="193" t="s">
        <v>1244</v>
      </c>
      <c r="E339" s="194">
        <v>2360</v>
      </c>
      <c r="F339" s="195" t="s">
        <v>1241</v>
      </c>
    </row>
    <row r="340" spans="1:6" ht="24" x14ac:dyDescent="0.2">
      <c r="A340" s="191" t="s">
        <v>1238</v>
      </c>
      <c r="B340" s="191" t="s">
        <v>1239</v>
      </c>
      <c r="C340" s="192" t="s">
        <v>1247</v>
      </c>
      <c r="D340" s="193" t="s">
        <v>1244</v>
      </c>
      <c r="E340" s="194">
        <v>2360</v>
      </c>
      <c r="F340" s="195" t="s">
        <v>1241</v>
      </c>
    </row>
    <row r="341" spans="1:6" x14ac:dyDescent="0.2">
      <c r="A341" s="191" t="s">
        <v>1238</v>
      </c>
      <c r="B341" s="191" t="s">
        <v>1239</v>
      </c>
      <c r="C341" s="192" t="s">
        <v>1248</v>
      </c>
      <c r="D341" s="193" t="s">
        <v>1244</v>
      </c>
      <c r="E341" s="194">
        <v>708</v>
      </c>
      <c r="F341" s="195" t="s">
        <v>1241</v>
      </c>
    </row>
    <row r="342" spans="1:6" x14ac:dyDescent="0.2">
      <c r="A342" s="191" t="s">
        <v>1238</v>
      </c>
      <c r="B342" s="191" t="s">
        <v>1239</v>
      </c>
      <c r="C342" s="192" t="s">
        <v>1249</v>
      </c>
      <c r="D342" s="193" t="s">
        <v>811</v>
      </c>
      <c r="E342" s="194">
        <v>7670</v>
      </c>
      <c r="F342" s="195" t="s">
        <v>1241</v>
      </c>
    </row>
    <row r="343" spans="1:6" ht="24" x14ac:dyDescent="0.2">
      <c r="A343" s="191" t="s">
        <v>1238</v>
      </c>
      <c r="B343" s="191" t="s">
        <v>1239</v>
      </c>
      <c r="C343" s="192" t="s">
        <v>1250</v>
      </c>
      <c r="D343" s="193" t="s">
        <v>1244</v>
      </c>
      <c r="E343" s="194">
        <v>2548.8000000000002</v>
      </c>
      <c r="F343" s="195" t="s">
        <v>1241</v>
      </c>
    </row>
    <row r="344" spans="1:6" ht="24" x14ac:dyDescent="0.2">
      <c r="A344" s="191" t="s">
        <v>1238</v>
      </c>
      <c r="B344" s="191" t="s">
        <v>1239</v>
      </c>
      <c r="C344" s="192" t="s">
        <v>1251</v>
      </c>
      <c r="D344" s="193" t="s">
        <v>811</v>
      </c>
      <c r="E344" s="194">
        <v>2360</v>
      </c>
      <c r="F344" s="195" t="s">
        <v>1241</v>
      </c>
    </row>
    <row r="345" spans="1:6" ht="24" x14ac:dyDescent="0.2">
      <c r="A345" s="191" t="s">
        <v>1238</v>
      </c>
      <c r="B345" s="191" t="s">
        <v>1239</v>
      </c>
      <c r="C345" s="192" t="s">
        <v>1252</v>
      </c>
      <c r="D345" s="193" t="s">
        <v>811</v>
      </c>
      <c r="E345" s="194">
        <v>1770</v>
      </c>
      <c r="F345" s="195" t="s">
        <v>1241</v>
      </c>
    </row>
    <row r="346" spans="1:6" x14ac:dyDescent="0.2">
      <c r="A346" s="191" t="s">
        <v>1238</v>
      </c>
      <c r="B346" s="191" t="s">
        <v>1239</v>
      </c>
      <c r="C346" s="192" t="s">
        <v>1253</v>
      </c>
      <c r="D346" s="193" t="s">
        <v>811</v>
      </c>
      <c r="E346" s="194">
        <v>1121</v>
      </c>
      <c r="F346" s="195" t="s">
        <v>1241</v>
      </c>
    </row>
    <row r="347" spans="1:6" x14ac:dyDescent="0.2">
      <c r="A347" s="196" t="s">
        <v>1254</v>
      </c>
      <c r="B347" s="196" t="s">
        <v>1255</v>
      </c>
      <c r="C347" s="197" t="s">
        <v>1256</v>
      </c>
      <c r="D347" s="198" t="s">
        <v>811</v>
      </c>
      <c r="E347" s="199">
        <v>1770</v>
      </c>
      <c r="F347" s="200" t="s">
        <v>1257</v>
      </c>
    </row>
    <row r="348" spans="1:6" ht="24" x14ac:dyDescent="0.2">
      <c r="A348" s="196" t="s">
        <v>1254</v>
      </c>
      <c r="B348" s="196" t="s">
        <v>1255</v>
      </c>
      <c r="C348" s="197" t="s">
        <v>1258</v>
      </c>
      <c r="D348" s="198" t="s">
        <v>811</v>
      </c>
      <c r="E348" s="199">
        <v>1062</v>
      </c>
      <c r="F348" s="200" t="s">
        <v>1257</v>
      </c>
    </row>
    <row r="349" spans="1:6" x14ac:dyDescent="0.2">
      <c r="A349" s="196" t="s">
        <v>1254</v>
      </c>
      <c r="B349" s="196" t="s">
        <v>1255</v>
      </c>
      <c r="C349" s="197" t="s">
        <v>1259</v>
      </c>
      <c r="D349" s="198" t="s">
        <v>811</v>
      </c>
      <c r="E349" s="199">
        <v>420.55200000000002</v>
      </c>
      <c r="F349" s="200" t="s">
        <v>1257</v>
      </c>
    </row>
    <row r="350" spans="1:6" ht="24" x14ac:dyDescent="0.2">
      <c r="A350" s="196" t="s">
        <v>1254</v>
      </c>
      <c r="B350" s="196" t="s">
        <v>1255</v>
      </c>
      <c r="C350" s="197" t="s">
        <v>1260</v>
      </c>
      <c r="D350" s="198" t="s">
        <v>811</v>
      </c>
      <c r="E350" s="199">
        <v>420.73</v>
      </c>
      <c r="F350" s="200" t="s">
        <v>1257</v>
      </c>
    </row>
    <row r="351" spans="1:6" ht="24" x14ac:dyDescent="0.2">
      <c r="A351" s="196" t="s">
        <v>1254</v>
      </c>
      <c r="B351" s="196" t="s">
        <v>1255</v>
      </c>
      <c r="C351" s="197" t="s">
        <v>1261</v>
      </c>
      <c r="D351" s="198" t="s">
        <v>811</v>
      </c>
      <c r="E351" s="199">
        <v>1379.48</v>
      </c>
      <c r="F351" s="200" t="s">
        <v>1257</v>
      </c>
    </row>
    <row r="352" spans="1:6" ht="24" x14ac:dyDescent="0.2">
      <c r="A352" s="196" t="s">
        <v>1254</v>
      </c>
      <c r="B352" s="196" t="s">
        <v>1255</v>
      </c>
      <c r="C352" s="197" t="s">
        <v>1261</v>
      </c>
      <c r="D352" s="198" t="s">
        <v>811</v>
      </c>
      <c r="E352" s="199">
        <v>486.69200000000001</v>
      </c>
      <c r="F352" s="200" t="s">
        <v>1257</v>
      </c>
    </row>
    <row r="353" spans="1:6" ht="24" x14ac:dyDescent="0.2">
      <c r="A353" s="196" t="s">
        <v>1254</v>
      </c>
      <c r="B353" s="196" t="s">
        <v>1255</v>
      </c>
      <c r="C353" s="197" t="s">
        <v>1262</v>
      </c>
      <c r="D353" s="198" t="s">
        <v>811</v>
      </c>
      <c r="E353" s="199">
        <v>420.09199999999998</v>
      </c>
      <c r="F353" s="200" t="s">
        <v>1257</v>
      </c>
    </row>
    <row r="354" spans="1:6" ht="24" x14ac:dyDescent="0.2">
      <c r="A354" s="196" t="s">
        <v>1254</v>
      </c>
      <c r="B354" s="196" t="s">
        <v>1255</v>
      </c>
      <c r="C354" s="197" t="s">
        <v>1263</v>
      </c>
      <c r="D354" s="198" t="s">
        <v>811</v>
      </c>
      <c r="E354" s="199">
        <v>422.358</v>
      </c>
      <c r="F354" s="200" t="s">
        <v>1257</v>
      </c>
    </row>
    <row r="355" spans="1:6" ht="15" customHeight="1" x14ac:dyDescent="0.2">
      <c r="A355" s="196" t="s">
        <v>1254</v>
      </c>
      <c r="B355" s="196" t="s">
        <v>1255</v>
      </c>
      <c r="C355" s="197" t="s">
        <v>1264</v>
      </c>
      <c r="D355" s="198" t="s">
        <v>811</v>
      </c>
      <c r="E355" s="199">
        <v>422.44</v>
      </c>
      <c r="F355" s="200" t="s">
        <v>1257</v>
      </c>
    </row>
    <row r="356" spans="1:6" ht="24" x14ac:dyDescent="0.2">
      <c r="A356" s="196" t="s">
        <v>1254</v>
      </c>
      <c r="B356" s="196" t="s">
        <v>1255</v>
      </c>
      <c r="C356" s="197" t="s">
        <v>1265</v>
      </c>
      <c r="D356" s="198" t="s">
        <v>811</v>
      </c>
      <c r="E356" s="199">
        <v>422.62799999999999</v>
      </c>
      <c r="F356" s="200" t="s">
        <v>1257</v>
      </c>
    </row>
    <row r="357" spans="1:6" ht="14.1" customHeight="1" x14ac:dyDescent="0.2">
      <c r="A357" s="196" t="s">
        <v>1254</v>
      </c>
      <c r="B357" s="196" t="s">
        <v>1255</v>
      </c>
      <c r="C357" s="197" t="s">
        <v>1266</v>
      </c>
      <c r="D357" s="198" t="s">
        <v>811</v>
      </c>
      <c r="E357" s="199">
        <v>810.41200000000003</v>
      </c>
      <c r="F357" s="200" t="s">
        <v>1257</v>
      </c>
    </row>
    <row r="358" spans="1:6" x14ac:dyDescent="0.2">
      <c r="A358" s="196" t="s">
        <v>1254</v>
      </c>
      <c r="B358" s="196" t="s">
        <v>1255</v>
      </c>
      <c r="C358" s="197" t="s">
        <v>1267</v>
      </c>
      <c r="D358" s="198" t="s">
        <v>811</v>
      </c>
      <c r="E358" s="199">
        <v>1069.47</v>
      </c>
      <c r="F358" s="200" t="s">
        <v>1257</v>
      </c>
    </row>
    <row r="359" spans="1:6" ht="18" customHeight="1" x14ac:dyDescent="0.2">
      <c r="A359" s="196" t="s">
        <v>1254</v>
      </c>
      <c r="B359" s="196" t="s">
        <v>1255</v>
      </c>
      <c r="C359" s="197" t="s">
        <v>1268</v>
      </c>
      <c r="D359" s="198" t="s">
        <v>811</v>
      </c>
      <c r="E359" s="199">
        <v>3499.9967000000001</v>
      </c>
      <c r="F359" s="200" t="s">
        <v>1257</v>
      </c>
    </row>
    <row r="360" spans="1:6" ht="19.149999999999999" customHeight="1" x14ac:dyDescent="0.2">
      <c r="A360" s="196" t="s">
        <v>1254</v>
      </c>
      <c r="B360" s="196" t="s">
        <v>1255</v>
      </c>
      <c r="C360" s="197" t="s">
        <v>1269</v>
      </c>
      <c r="D360" s="198" t="s">
        <v>811</v>
      </c>
      <c r="E360" s="199">
        <v>200.6</v>
      </c>
      <c r="F360" s="200" t="s">
        <v>1257</v>
      </c>
    </row>
    <row r="361" spans="1:6" ht="16.149999999999999" customHeight="1" x14ac:dyDescent="0.2">
      <c r="A361" s="196" t="s">
        <v>1254</v>
      </c>
      <c r="B361" s="196" t="s">
        <v>1255</v>
      </c>
      <c r="C361" s="197" t="s">
        <v>1270</v>
      </c>
      <c r="D361" s="198" t="s">
        <v>811</v>
      </c>
      <c r="E361" s="199">
        <v>17.405000000000001</v>
      </c>
      <c r="F361" s="200" t="s">
        <v>1257</v>
      </c>
    </row>
    <row r="362" spans="1:6" ht="21" customHeight="1" x14ac:dyDescent="0.2">
      <c r="A362" s="196" t="s">
        <v>1254</v>
      </c>
      <c r="B362" s="196" t="s">
        <v>1255</v>
      </c>
      <c r="C362" s="197" t="s">
        <v>1271</v>
      </c>
      <c r="D362" s="198" t="s">
        <v>811</v>
      </c>
      <c r="E362" s="199">
        <v>101.48</v>
      </c>
      <c r="F362" s="200" t="s">
        <v>1257</v>
      </c>
    </row>
    <row r="363" spans="1:6" x14ac:dyDescent="0.2">
      <c r="A363" s="196" t="s">
        <v>1254</v>
      </c>
      <c r="B363" s="196" t="s">
        <v>1255</v>
      </c>
      <c r="C363" s="197" t="s">
        <v>1272</v>
      </c>
      <c r="D363" s="198" t="s">
        <v>811</v>
      </c>
      <c r="E363" s="199">
        <v>15.281000000000001</v>
      </c>
      <c r="F363" s="200" t="s">
        <v>1257</v>
      </c>
    </row>
    <row r="364" spans="1:6" x14ac:dyDescent="0.2">
      <c r="A364" s="196" t="s">
        <v>1254</v>
      </c>
      <c r="B364" s="196" t="s">
        <v>1255</v>
      </c>
      <c r="C364" s="197" t="s">
        <v>1273</v>
      </c>
      <c r="D364" s="198" t="s">
        <v>811</v>
      </c>
      <c r="E364" s="199">
        <v>34.81</v>
      </c>
      <c r="F364" s="200" t="s">
        <v>1257</v>
      </c>
    </row>
    <row r="365" spans="1:6" x14ac:dyDescent="0.2">
      <c r="A365" s="196" t="s">
        <v>1254</v>
      </c>
      <c r="B365" s="196" t="s">
        <v>1255</v>
      </c>
      <c r="C365" s="197" t="s">
        <v>1274</v>
      </c>
      <c r="D365" s="198" t="s">
        <v>811</v>
      </c>
      <c r="E365" s="199">
        <v>77.88</v>
      </c>
      <c r="F365" s="200" t="s">
        <v>1257</v>
      </c>
    </row>
    <row r="366" spans="1:6" x14ac:dyDescent="0.2">
      <c r="A366" s="196" t="s">
        <v>1254</v>
      </c>
      <c r="B366" s="196" t="s">
        <v>1255</v>
      </c>
      <c r="C366" s="197" t="s">
        <v>1275</v>
      </c>
      <c r="D366" s="198" t="s">
        <v>837</v>
      </c>
      <c r="E366" s="199">
        <v>403.79669999999999</v>
      </c>
      <c r="F366" s="200" t="s">
        <v>1257</v>
      </c>
    </row>
    <row r="367" spans="1:6" x14ac:dyDescent="0.2">
      <c r="A367" s="196" t="s">
        <v>1254</v>
      </c>
      <c r="B367" s="196" t="s">
        <v>1255</v>
      </c>
      <c r="C367" s="197" t="s">
        <v>1276</v>
      </c>
      <c r="D367" s="198" t="s">
        <v>837</v>
      </c>
      <c r="E367" s="199">
        <v>36</v>
      </c>
      <c r="F367" s="200" t="s">
        <v>1257</v>
      </c>
    </row>
    <row r="368" spans="1:6" x14ac:dyDescent="0.2">
      <c r="A368" s="196" t="s">
        <v>1254</v>
      </c>
      <c r="B368" s="196" t="s">
        <v>1255</v>
      </c>
      <c r="C368" s="197" t="s">
        <v>1277</v>
      </c>
      <c r="D368" s="198" t="s">
        <v>837</v>
      </c>
      <c r="E368" s="199">
        <v>154.875</v>
      </c>
      <c r="F368" s="200" t="s">
        <v>1257</v>
      </c>
    </row>
    <row r="369" spans="1:6" x14ac:dyDescent="0.2">
      <c r="A369" s="196" t="s">
        <v>1254</v>
      </c>
      <c r="B369" s="196" t="s">
        <v>1255</v>
      </c>
      <c r="C369" s="196" t="s">
        <v>1278</v>
      </c>
      <c r="D369" s="198" t="s">
        <v>811</v>
      </c>
      <c r="E369" s="201">
        <v>121.54</v>
      </c>
      <c r="F369" s="202" t="s">
        <v>1257</v>
      </c>
    </row>
    <row r="370" spans="1:6" ht="18" customHeight="1" x14ac:dyDescent="0.2">
      <c r="A370" s="196" t="s">
        <v>1254</v>
      </c>
      <c r="B370" s="196" t="s">
        <v>1255</v>
      </c>
      <c r="C370" s="197" t="s">
        <v>1279</v>
      </c>
      <c r="D370" s="198" t="s">
        <v>811</v>
      </c>
      <c r="E370" s="199">
        <v>510.04250000000002</v>
      </c>
      <c r="F370" s="200" t="s">
        <v>1257</v>
      </c>
    </row>
    <row r="371" spans="1:6" ht="24" x14ac:dyDescent="0.2">
      <c r="A371" s="196" t="s">
        <v>1254</v>
      </c>
      <c r="B371" s="196" t="s">
        <v>1255</v>
      </c>
      <c r="C371" s="197" t="s">
        <v>1280</v>
      </c>
      <c r="D371" s="198" t="s">
        <v>811</v>
      </c>
      <c r="E371" s="199">
        <v>510.04250000000002</v>
      </c>
      <c r="F371" s="200" t="s">
        <v>1257</v>
      </c>
    </row>
    <row r="372" spans="1:6" ht="24" x14ac:dyDescent="0.2">
      <c r="A372" s="196" t="s">
        <v>1254</v>
      </c>
      <c r="B372" s="196" t="s">
        <v>1255</v>
      </c>
      <c r="C372" s="197" t="s">
        <v>1281</v>
      </c>
      <c r="D372" s="198" t="s">
        <v>811</v>
      </c>
      <c r="E372" s="199">
        <v>445.214</v>
      </c>
      <c r="F372" s="200" t="s">
        <v>1257</v>
      </c>
    </row>
    <row r="373" spans="1:6" ht="24" x14ac:dyDescent="0.2">
      <c r="A373" s="196" t="s">
        <v>1254</v>
      </c>
      <c r="B373" s="196" t="s">
        <v>1255</v>
      </c>
      <c r="C373" s="197" t="s">
        <v>1282</v>
      </c>
      <c r="D373" s="198" t="s">
        <v>811</v>
      </c>
      <c r="E373" s="199">
        <v>445.21409999999997</v>
      </c>
      <c r="F373" s="200" t="s">
        <v>1257</v>
      </c>
    </row>
    <row r="374" spans="1:6" ht="21.75" customHeight="1" x14ac:dyDescent="0.2">
      <c r="A374" s="196" t="s">
        <v>1254</v>
      </c>
      <c r="B374" s="196" t="s">
        <v>1255</v>
      </c>
      <c r="C374" s="197" t="s">
        <v>1282</v>
      </c>
      <c r="D374" s="198" t="s">
        <v>811</v>
      </c>
      <c r="E374" s="199">
        <v>437.91</v>
      </c>
      <c r="F374" s="200" t="s">
        <v>1257</v>
      </c>
    </row>
    <row r="375" spans="1:6" ht="24" x14ac:dyDescent="0.2">
      <c r="A375" s="196" t="s">
        <v>1254</v>
      </c>
      <c r="B375" s="196" t="s">
        <v>1255</v>
      </c>
      <c r="C375" s="197" t="s">
        <v>1283</v>
      </c>
      <c r="D375" s="198" t="s">
        <v>811</v>
      </c>
      <c r="E375" s="199">
        <v>440.16329999999999</v>
      </c>
      <c r="F375" s="200" t="s">
        <v>1257</v>
      </c>
    </row>
    <row r="376" spans="1:6" ht="24" x14ac:dyDescent="0.2">
      <c r="A376" s="196" t="s">
        <v>1254</v>
      </c>
      <c r="B376" s="196" t="s">
        <v>1255</v>
      </c>
      <c r="C376" s="197" t="s">
        <v>1284</v>
      </c>
      <c r="D376" s="198" t="s">
        <v>811</v>
      </c>
      <c r="E376" s="199">
        <v>439.49</v>
      </c>
      <c r="F376" s="200" t="s">
        <v>1257</v>
      </c>
    </row>
    <row r="377" spans="1:6" ht="24" x14ac:dyDescent="0.2">
      <c r="A377" s="196" t="s">
        <v>1254</v>
      </c>
      <c r="B377" s="196" t="s">
        <v>1255</v>
      </c>
      <c r="C377" s="197" t="s">
        <v>1285</v>
      </c>
      <c r="D377" s="198" t="s">
        <v>811</v>
      </c>
      <c r="E377" s="199">
        <v>442.005</v>
      </c>
      <c r="F377" s="200" t="s">
        <v>1257</v>
      </c>
    </row>
    <row r="378" spans="1:6" ht="24" x14ac:dyDescent="0.2">
      <c r="A378" s="196" t="s">
        <v>1254</v>
      </c>
      <c r="B378" s="196" t="s">
        <v>1255</v>
      </c>
      <c r="C378" s="197" t="s">
        <v>1286</v>
      </c>
      <c r="D378" s="198" t="s">
        <v>811</v>
      </c>
      <c r="E378" s="199">
        <v>439.49</v>
      </c>
      <c r="F378" s="200" t="s">
        <v>1257</v>
      </c>
    </row>
    <row r="379" spans="1:6" ht="24" x14ac:dyDescent="0.2">
      <c r="A379" s="196" t="s">
        <v>1254</v>
      </c>
      <c r="B379" s="196" t="s">
        <v>1255</v>
      </c>
      <c r="C379" s="197" t="s">
        <v>1287</v>
      </c>
      <c r="D379" s="198" t="s">
        <v>811</v>
      </c>
      <c r="E379" s="199">
        <v>835.00300000000004</v>
      </c>
      <c r="F379" s="200" t="s">
        <v>1257</v>
      </c>
    </row>
    <row r="380" spans="1:6" ht="24" x14ac:dyDescent="0.2">
      <c r="A380" s="196" t="s">
        <v>1254</v>
      </c>
      <c r="B380" s="196" t="s">
        <v>1255</v>
      </c>
      <c r="C380" s="197" t="s">
        <v>1288</v>
      </c>
      <c r="D380" s="198" t="s">
        <v>811</v>
      </c>
      <c r="E380" s="199">
        <v>1110</v>
      </c>
      <c r="F380" s="200" t="s">
        <v>1257</v>
      </c>
    </row>
    <row r="381" spans="1:6" ht="24" x14ac:dyDescent="0.2">
      <c r="A381" s="196" t="s">
        <v>1254</v>
      </c>
      <c r="B381" s="196" t="s">
        <v>1255</v>
      </c>
      <c r="C381" s="197" t="s">
        <v>1289</v>
      </c>
      <c r="D381" s="198" t="s">
        <v>811</v>
      </c>
      <c r="E381" s="199">
        <v>932.61249999999995</v>
      </c>
      <c r="F381" s="200" t="s">
        <v>1257</v>
      </c>
    </row>
    <row r="382" spans="1:6" ht="24" x14ac:dyDescent="0.2">
      <c r="A382" s="196" t="s">
        <v>1254</v>
      </c>
      <c r="B382" s="196" t="s">
        <v>1255</v>
      </c>
      <c r="C382" s="197" t="s">
        <v>1290</v>
      </c>
      <c r="D382" s="198" t="s">
        <v>811</v>
      </c>
      <c r="E382" s="199">
        <v>932.39</v>
      </c>
      <c r="F382" s="200" t="s">
        <v>1257</v>
      </c>
    </row>
    <row r="383" spans="1:6" ht="24" x14ac:dyDescent="0.2">
      <c r="A383" s="196" t="s">
        <v>1254</v>
      </c>
      <c r="B383" s="196" t="s">
        <v>1255</v>
      </c>
      <c r="C383" s="197" t="s">
        <v>1291</v>
      </c>
      <c r="D383" s="198" t="s">
        <v>811</v>
      </c>
      <c r="E383" s="199">
        <v>932.39</v>
      </c>
      <c r="F383" s="200" t="s">
        <v>1257</v>
      </c>
    </row>
    <row r="384" spans="1:6" ht="24" x14ac:dyDescent="0.2">
      <c r="A384" s="196" t="s">
        <v>1254</v>
      </c>
      <c r="B384" s="196" t="s">
        <v>1255</v>
      </c>
      <c r="C384" s="197" t="s">
        <v>1292</v>
      </c>
      <c r="D384" s="198" t="s">
        <v>811</v>
      </c>
      <c r="E384" s="199">
        <v>1015</v>
      </c>
      <c r="F384" s="200" t="s">
        <v>1257</v>
      </c>
    </row>
    <row r="385" spans="1:6" ht="24" x14ac:dyDescent="0.2">
      <c r="A385" s="196" t="s">
        <v>1254</v>
      </c>
      <c r="B385" s="196" t="s">
        <v>1255</v>
      </c>
      <c r="C385" s="197" t="s">
        <v>1293</v>
      </c>
      <c r="D385" s="198" t="s">
        <v>811</v>
      </c>
      <c r="E385" s="199">
        <v>927.75</v>
      </c>
      <c r="F385" s="200" t="s">
        <v>1257</v>
      </c>
    </row>
    <row r="386" spans="1:6" ht="24" x14ac:dyDescent="0.2">
      <c r="A386" s="196" t="s">
        <v>1254</v>
      </c>
      <c r="B386" s="196" t="s">
        <v>1255</v>
      </c>
      <c r="C386" s="197" t="s">
        <v>1294</v>
      </c>
      <c r="D386" s="198" t="s">
        <v>811</v>
      </c>
      <c r="E386" s="199">
        <v>922.77329999999995</v>
      </c>
      <c r="F386" s="200" t="s">
        <v>1257</v>
      </c>
    </row>
    <row r="387" spans="1:6" ht="24" x14ac:dyDescent="0.2">
      <c r="A387" s="196" t="s">
        <v>1254</v>
      </c>
      <c r="B387" s="196" t="s">
        <v>1255</v>
      </c>
      <c r="C387" s="197" t="s">
        <v>1295</v>
      </c>
      <c r="D387" s="198" t="s">
        <v>811</v>
      </c>
      <c r="E387" s="199">
        <v>929.53330000000005</v>
      </c>
      <c r="F387" s="200" t="s">
        <v>1257</v>
      </c>
    </row>
    <row r="388" spans="1:6" ht="24" x14ac:dyDescent="0.2">
      <c r="A388" s="196" t="s">
        <v>1254</v>
      </c>
      <c r="B388" s="196" t="s">
        <v>1255</v>
      </c>
      <c r="C388" s="197" t="s">
        <v>1296</v>
      </c>
      <c r="D388" s="198" t="s">
        <v>811</v>
      </c>
      <c r="E388" s="199">
        <v>885</v>
      </c>
      <c r="F388" s="200" t="s">
        <v>1257</v>
      </c>
    </row>
    <row r="389" spans="1:6" ht="24" x14ac:dyDescent="0.2">
      <c r="A389" s="196" t="s">
        <v>1254</v>
      </c>
      <c r="B389" s="196" t="s">
        <v>1255</v>
      </c>
      <c r="C389" s="197" t="s">
        <v>1297</v>
      </c>
      <c r="D389" s="198" t="s">
        <v>811</v>
      </c>
      <c r="E389" s="199">
        <v>1017.5025000000001</v>
      </c>
      <c r="F389" s="200" t="s">
        <v>1257</v>
      </c>
    </row>
    <row r="390" spans="1:6" ht="24" x14ac:dyDescent="0.2">
      <c r="A390" s="196" t="s">
        <v>1254</v>
      </c>
      <c r="B390" s="196" t="s">
        <v>1255</v>
      </c>
      <c r="C390" s="197" t="s">
        <v>1298</v>
      </c>
      <c r="D390" s="198" t="s">
        <v>811</v>
      </c>
      <c r="E390" s="199">
        <v>2700.0052000000001</v>
      </c>
      <c r="F390" s="200" t="s">
        <v>1257</v>
      </c>
    </row>
    <row r="391" spans="1:6" ht="24" x14ac:dyDescent="0.2">
      <c r="A391" s="196" t="s">
        <v>1254</v>
      </c>
      <c r="B391" s="196" t="s">
        <v>1255</v>
      </c>
      <c r="C391" s="197" t="s">
        <v>1299</v>
      </c>
      <c r="D391" s="198" t="s">
        <v>811</v>
      </c>
      <c r="E391" s="199">
        <v>2799.9985000000001</v>
      </c>
      <c r="F391" s="200" t="s">
        <v>1257</v>
      </c>
    </row>
    <row r="392" spans="1:6" ht="24" x14ac:dyDescent="0.2">
      <c r="A392" s="196" t="s">
        <v>1254</v>
      </c>
      <c r="B392" s="196" t="s">
        <v>1255</v>
      </c>
      <c r="C392" s="197" t="s">
        <v>1300</v>
      </c>
      <c r="D392" s="198" t="s">
        <v>811</v>
      </c>
      <c r="E392" s="199">
        <v>2149.9960000000001</v>
      </c>
      <c r="F392" s="200" t="s">
        <v>1257</v>
      </c>
    </row>
    <row r="393" spans="1:6" ht="24" x14ac:dyDescent="0.2">
      <c r="A393" s="196" t="s">
        <v>1254</v>
      </c>
      <c r="B393" s="196" t="s">
        <v>1255</v>
      </c>
      <c r="C393" s="197" t="s">
        <v>1301</v>
      </c>
      <c r="D393" s="198" t="s">
        <v>811</v>
      </c>
      <c r="E393" s="199">
        <v>3650</v>
      </c>
      <c r="F393" s="200" t="s">
        <v>1257</v>
      </c>
    </row>
    <row r="394" spans="1:6" ht="14.1" customHeight="1" x14ac:dyDescent="0.2">
      <c r="A394" s="196" t="s">
        <v>1254</v>
      </c>
      <c r="B394" s="196" t="s">
        <v>1255</v>
      </c>
      <c r="C394" s="197" t="s">
        <v>1302</v>
      </c>
      <c r="D394" s="198" t="s">
        <v>811</v>
      </c>
      <c r="E394" s="199">
        <v>30.68</v>
      </c>
      <c r="F394" s="200" t="s">
        <v>1257</v>
      </c>
    </row>
    <row r="395" spans="1:6" ht="24" x14ac:dyDescent="0.2">
      <c r="A395" s="196" t="s">
        <v>1254</v>
      </c>
      <c r="B395" s="196" t="s">
        <v>1255</v>
      </c>
      <c r="C395" s="197" t="s">
        <v>1303</v>
      </c>
      <c r="D395" s="198" t="s">
        <v>811</v>
      </c>
      <c r="E395" s="199">
        <v>5039.8509999999997</v>
      </c>
      <c r="F395" s="200" t="s">
        <v>1257</v>
      </c>
    </row>
    <row r="396" spans="1:6" ht="24" x14ac:dyDescent="0.2">
      <c r="A396" s="196" t="s">
        <v>1254</v>
      </c>
      <c r="B396" s="196" t="s">
        <v>1255</v>
      </c>
      <c r="C396" s="197" t="s">
        <v>1304</v>
      </c>
      <c r="D396" s="198" t="s">
        <v>811</v>
      </c>
      <c r="E396" s="199">
        <v>2700.0050000000001</v>
      </c>
      <c r="F396" s="200" t="s">
        <v>1257</v>
      </c>
    </row>
    <row r="397" spans="1:6" x14ac:dyDescent="0.2">
      <c r="A397" s="196" t="s">
        <v>1254</v>
      </c>
      <c r="B397" s="196" t="s">
        <v>1255</v>
      </c>
      <c r="C397" s="197" t="s">
        <v>1305</v>
      </c>
      <c r="D397" s="198" t="s">
        <v>811</v>
      </c>
      <c r="E397" s="199">
        <v>9.9946000000000002</v>
      </c>
      <c r="F397" s="200" t="s">
        <v>1257</v>
      </c>
    </row>
    <row r="398" spans="1:6" ht="24.75" customHeight="1" x14ac:dyDescent="0.2">
      <c r="A398" s="196" t="s">
        <v>1254</v>
      </c>
      <c r="B398" s="196" t="s">
        <v>1255</v>
      </c>
      <c r="C398" s="197" t="s">
        <v>1306</v>
      </c>
      <c r="D398" s="198" t="s">
        <v>811</v>
      </c>
      <c r="E398" s="199">
        <v>35.4</v>
      </c>
      <c r="F398" s="200" t="s">
        <v>1257</v>
      </c>
    </row>
    <row r="399" spans="1:6" ht="24" x14ac:dyDescent="0.2">
      <c r="A399" s="196" t="s">
        <v>1254</v>
      </c>
      <c r="B399" s="196" t="s">
        <v>1255</v>
      </c>
      <c r="C399" s="197" t="s">
        <v>1307</v>
      </c>
      <c r="D399" s="198" t="s">
        <v>811</v>
      </c>
      <c r="E399" s="199">
        <v>1184.72</v>
      </c>
      <c r="F399" s="200" t="s">
        <v>1257</v>
      </c>
    </row>
    <row r="400" spans="1:6" ht="24" x14ac:dyDescent="0.2">
      <c r="A400" s="196" t="s">
        <v>1254</v>
      </c>
      <c r="B400" s="196" t="s">
        <v>1255</v>
      </c>
      <c r="C400" s="197" t="s">
        <v>1308</v>
      </c>
      <c r="D400" s="198" t="s">
        <v>811</v>
      </c>
      <c r="E400" s="199">
        <v>2265.6</v>
      </c>
      <c r="F400" s="200" t="s">
        <v>1257</v>
      </c>
    </row>
    <row r="401" spans="1:6" x14ac:dyDescent="0.2">
      <c r="A401" s="196" t="s">
        <v>1254</v>
      </c>
      <c r="B401" s="196" t="s">
        <v>1255</v>
      </c>
      <c r="C401" s="197" t="s">
        <v>1309</v>
      </c>
      <c r="D401" s="198" t="s">
        <v>811</v>
      </c>
      <c r="E401" s="199">
        <v>13.3222</v>
      </c>
      <c r="F401" s="200" t="s">
        <v>1257</v>
      </c>
    </row>
    <row r="402" spans="1:6" x14ac:dyDescent="0.2">
      <c r="A402" s="196" t="s">
        <v>1254</v>
      </c>
      <c r="B402" s="196" t="s">
        <v>1255</v>
      </c>
      <c r="C402" s="197" t="s">
        <v>1310</v>
      </c>
      <c r="D402" s="198" t="s">
        <v>811</v>
      </c>
      <c r="E402" s="199">
        <v>107.675</v>
      </c>
      <c r="F402" s="200" t="s">
        <v>1257</v>
      </c>
    </row>
    <row r="403" spans="1:6" ht="21.75" customHeight="1" x14ac:dyDescent="0.2">
      <c r="A403" s="196" t="s">
        <v>1254</v>
      </c>
      <c r="B403" s="196" t="s">
        <v>1255</v>
      </c>
      <c r="C403" s="197" t="s">
        <v>1311</v>
      </c>
      <c r="D403" s="198" t="s">
        <v>811</v>
      </c>
      <c r="E403" s="199">
        <v>21.771000000000001</v>
      </c>
      <c r="F403" s="200" t="s">
        <v>1257</v>
      </c>
    </row>
    <row r="404" spans="1:6" x14ac:dyDescent="0.2">
      <c r="A404" s="196" t="s">
        <v>1254</v>
      </c>
      <c r="B404" s="196" t="s">
        <v>1255</v>
      </c>
      <c r="C404" s="197" t="s">
        <v>1312</v>
      </c>
      <c r="D404" s="198" t="s">
        <v>811</v>
      </c>
      <c r="E404" s="199">
        <v>7.8470000000000004</v>
      </c>
      <c r="F404" s="200" t="s">
        <v>1257</v>
      </c>
    </row>
    <row r="405" spans="1:6" ht="24" x14ac:dyDescent="0.2">
      <c r="A405" s="196" t="s">
        <v>1254</v>
      </c>
      <c r="B405" s="196" t="s">
        <v>1255</v>
      </c>
      <c r="C405" s="197" t="s">
        <v>1313</v>
      </c>
      <c r="D405" s="198" t="s">
        <v>811</v>
      </c>
      <c r="E405" s="199">
        <v>885.4</v>
      </c>
      <c r="F405" s="200" t="s">
        <v>1257</v>
      </c>
    </row>
    <row r="406" spans="1:6" ht="24" x14ac:dyDescent="0.2">
      <c r="A406" s="196" t="s">
        <v>1254</v>
      </c>
      <c r="B406" s="196" t="s">
        <v>1255</v>
      </c>
      <c r="C406" s="197" t="s">
        <v>1314</v>
      </c>
      <c r="D406" s="198" t="s">
        <v>811</v>
      </c>
      <c r="E406" s="199">
        <v>880.95249999999999</v>
      </c>
      <c r="F406" s="200" t="s">
        <v>1257</v>
      </c>
    </row>
    <row r="407" spans="1:6" ht="24" x14ac:dyDescent="0.2">
      <c r="A407" s="196" t="s">
        <v>1254</v>
      </c>
      <c r="B407" s="196" t="s">
        <v>1255</v>
      </c>
      <c r="C407" s="197" t="s">
        <v>1315</v>
      </c>
      <c r="D407" s="198" t="s">
        <v>811</v>
      </c>
      <c r="E407" s="199">
        <v>889.42600000000004</v>
      </c>
      <c r="F407" s="200" t="s">
        <v>1257</v>
      </c>
    </row>
    <row r="408" spans="1:6" x14ac:dyDescent="0.2">
      <c r="A408" s="196" t="s">
        <v>1254</v>
      </c>
      <c r="B408" s="196" t="s">
        <v>1255</v>
      </c>
      <c r="C408" s="197" t="s">
        <v>1316</v>
      </c>
      <c r="D408" s="198" t="s">
        <v>811</v>
      </c>
      <c r="E408" s="199">
        <v>20.001000000000001</v>
      </c>
      <c r="F408" s="200" t="s">
        <v>1257</v>
      </c>
    </row>
    <row r="409" spans="1:6" ht="16.149999999999999" customHeight="1" x14ac:dyDescent="0.2">
      <c r="A409" s="196" t="s">
        <v>1254</v>
      </c>
      <c r="B409" s="196" t="s">
        <v>1255</v>
      </c>
      <c r="C409" s="200" t="s">
        <v>1317</v>
      </c>
      <c r="D409" s="198" t="s">
        <v>811</v>
      </c>
      <c r="E409" s="203">
        <v>5750.01</v>
      </c>
      <c r="F409" s="200" t="s">
        <v>1257</v>
      </c>
    </row>
    <row r="410" spans="1:6" ht="24" x14ac:dyDescent="0.2">
      <c r="A410" s="196" t="s">
        <v>1254</v>
      </c>
      <c r="B410" s="196" t="s">
        <v>1255</v>
      </c>
      <c r="C410" s="197" t="s">
        <v>1318</v>
      </c>
      <c r="D410" s="198" t="s">
        <v>811</v>
      </c>
      <c r="E410" s="199">
        <v>4500.0006000000003</v>
      </c>
      <c r="F410" s="200" t="s">
        <v>1257</v>
      </c>
    </row>
    <row r="411" spans="1:6" x14ac:dyDescent="0.2">
      <c r="A411" s="196" t="s">
        <v>1254</v>
      </c>
      <c r="B411" s="196" t="s">
        <v>1255</v>
      </c>
      <c r="C411" s="197" t="s">
        <v>1319</v>
      </c>
      <c r="D411" s="198" t="s">
        <v>1210</v>
      </c>
      <c r="E411" s="199">
        <v>206.5</v>
      </c>
      <c r="F411" s="200" t="s">
        <v>1257</v>
      </c>
    </row>
    <row r="412" spans="1:6" x14ac:dyDescent="0.2">
      <c r="A412" s="196" t="s">
        <v>1254</v>
      </c>
      <c r="B412" s="196" t="s">
        <v>1255</v>
      </c>
      <c r="C412" s="197" t="s">
        <v>1320</v>
      </c>
      <c r="D412" s="198" t="s">
        <v>811</v>
      </c>
      <c r="E412" s="199">
        <v>144.9984</v>
      </c>
      <c r="F412" s="200" t="s">
        <v>1257</v>
      </c>
    </row>
    <row r="413" spans="1:6" x14ac:dyDescent="0.2">
      <c r="A413" s="196" t="s">
        <v>1254</v>
      </c>
      <c r="B413" s="196" t="s">
        <v>1255</v>
      </c>
      <c r="C413" s="197" t="s">
        <v>1321</v>
      </c>
      <c r="D413" s="198" t="s">
        <v>811</v>
      </c>
      <c r="E413" s="199">
        <v>1407.74</v>
      </c>
      <c r="F413" s="200" t="s">
        <v>1257</v>
      </c>
    </row>
    <row r="414" spans="1:6" x14ac:dyDescent="0.2">
      <c r="A414" s="196" t="s">
        <v>1254</v>
      </c>
      <c r="B414" s="196" t="s">
        <v>1255</v>
      </c>
      <c r="C414" s="197" t="s">
        <v>1322</v>
      </c>
      <c r="D414" s="198" t="s">
        <v>837</v>
      </c>
      <c r="E414" s="199">
        <v>71.98</v>
      </c>
      <c r="F414" s="200" t="s">
        <v>1257</v>
      </c>
    </row>
    <row r="415" spans="1:6" x14ac:dyDescent="0.2">
      <c r="A415" s="196" t="s">
        <v>1254</v>
      </c>
      <c r="B415" s="196" t="s">
        <v>1255</v>
      </c>
      <c r="C415" s="197" t="s">
        <v>1323</v>
      </c>
      <c r="D415" s="198" t="s">
        <v>811</v>
      </c>
      <c r="E415" s="199">
        <v>55</v>
      </c>
      <c r="F415" s="200" t="s">
        <v>1257</v>
      </c>
    </row>
    <row r="416" spans="1:6" x14ac:dyDescent="0.2">
      <c r="A416" s="196" t="s">
        <v>1254</v>
      </c>
      <c r="B416" s="196" t="s">
        <v>1255</v>
      </c>
      <c r="C416" s="197" t="s">
        <v>1324</v>
      </c>
      <c r="D416" s="198" t="s">
        <v>811</v>
      </c>
      <c r="E416" s="199">
        <v>55</v>
      </c>
      <c r="F416" s="200" t="s">
        <v>1257</v>
      </c>
    </row>
    <row r="417" spans="1:6" x14ac:dyDescent="0.2">
      <c r="A417" s="196" t="s">
        <v>1254</v>
      </c>
      <c r="B417" s="196" t="s">
        <v>1255</v>
      </c>
      <c r="C417" s="197" t="s">
        <v>1325</v>
      </c>
      <c r="D417" s="198" t="s">
        <v>1210</v>
      </c>
      <c r="E417" s="199">
        <v>72.5</v>
      </c>
      <c r="F417" s="200" t="s">
        <v>1257</v>
      </c>
    </row>
    <row r="418" spans="1:6" x14ac:dyDescent="0.2">
      <c r="A418" s="196" t="s">
        <v>1254</v>
      </c>
      <c r="B418" s="196" t="s">
        <v>1255</v>
      </c>
      <c r="C418" s="197" t="s">
        <v>1326</v>
      </c>
      <c r="D418" s="198" t="s">
        <v>811</v>
      </c>
      <c r="E418" s="199">
        <v>50</v>
      </c>
      <c r="F418" s="200" t="s">
        <v>1257</v>
      </c>
    </row>
    <row r="419" spans="1:6" x14ac:dyDescent="0.2">
      <c r="A419" s="196" t="s">
        <v>1254</v>
      </c>
      <c r="B419" s="196" t="s">
        <v>1255</v>
      </c>
      <c r="C419" s="197" t="s">
        <v>1327</v>
      </c>
      <c r="D419" s="198" t="s">
        <v>811</v>
      </c>
      <c r="E419" s="199">
        <v>1121</v>
      </c>
      <c r="F419" s="200" t="s">
        <v>1257</v>
      </c>
    </row>
    <row r="420" spans="1:6" x14ac:dyDescent="0.2">
      <c r="A420" s="196" t="s">
        <v>1254</v>
      </c>
      <c r="B420" s="196" t="s">
        <v>1255</v>
      </c>
      <c r="C420" s="197" t="s">
        <v>1328</v>
      </c>
      <c r="D420" s="198" t="s">
        <v>811</v>
      </c>
      <c r="E420" s="199">
        <v>254.99799999999999</v>
      </c>
      <c r="F420" s="200" t="s">
        <v>1257</v>
      </c>
    </row>
    <row r="421" spans="1:6" x14ac:dyDescent="0.2">
      <c r="A421" s="196" t="s">
        <v>1254</v>
      </c>
      <c r="B421" s="196" t="s">
        <v>1255</v>
      </c>
      <c r="C421" s="197" t="s">
        <v>1328</v>
      </c>
      <c r="D421" s="198" t="s">
        <v>811</v>
      </c>
      <c r="E421" s="199">
        <v>365.8</v>
      </c>
      <c r="F421" s="200" t="s">
        <v>1257</v>
      </c>
    </row>
    <row r="422" spans="1:6" x14ac:dyDescent="0.2">
      <c r="A422" s="196" t="s">
        <v>1254</v>
      </c>
      <c r="B422" s="196" t="s">
        <v>1255</v>
      </c>
      <c r="C422" s="200" t="s">
        <v>1329</v>
      </c>
      <c r="D422" s="198" t="s">
        <v>811</v>
      </c>
      <c r="E422" s="203">
        <v>498.99799999999999</v>
      </c>
      <c r="F422" s="200" t="s">
        <v>1257</v>
      </c>
    </row>
    <row r="423" spans="1:6" ht="24" x14ac:dyDescent="0.2">
      <c r="A423" s="196" t="s">
        <v>1254</v>
      </c>
      <c r="B423" s="196" t="s">
        <v>1255</v>
      </c>
      <c r="C423" s="197" t="s">
        <v>1330</v>
      </c>
      <c r="D423" s="198" t="s">
        <v>811</v>
      </c>
      <c r="E423" s="199">
        <v>10.9976</v>
      </c>
      <c r="F423" s="200" t="s">
        <v>1257</v>
      </c>
    </row>
    <row r="424" spans="1:6" ht="24" x14ac:dyDescent="0.2">
      <c r="A424" s="196" t="s">
        <v>1254</v>
      </c>
      <c r="B424" s="196" t="s">
        <v>1255</v>
      </c>
      <c r="C424" s="197" t="s">
        <v>1331</v>
      </c>
      <c r="D424" s="198" t="s">
        <v>811</v>
      </c>
      <c r="E424" s="199">
        <v>53.1</v>
      </c>
      <c r="F424" s="200" t="s">
        <v>1257</v>
      </c>
    </row>
    <row r="425" spans="1:6" ht="24" x14ac:dyDescent="0.2">
      <c r="A425" s="196" t="s">
        <v>1254</v>
      </c>
      <c r="B425" s="196" t="s">
        <v>1255</v>
      </c>
      <c r="C425" s="197" t="s">
        <v>1332</v>
      </c>
      <c r="D425" s="198" t="s">
        <v>811</v>
      </c>
      <c r="E425" s="199">
        <v>916.505</v>
      </c>
      <c r="F425" s="200" t="s">
        <v>1257</v>
      </c>
    </row>
    <row r="426" spans="1:6" ht="24" x14ac:dyDescent="0.2">
      <c r="A426" s="196" t="s">
        <v>1254</v>
      </c>
      <c r="B426" s="196" t="s">
        <v>1255</v>
      </c>
      <c r="C426" s="197" t="s">
        <v>1333</v>
      </c>
      <c r="D426" s="198" t="s">
        <v>811</v>
      </c>
      <c r="E426" s="199">
        <v>5015</v>
      </c>
      <c r="F426" s="200" t="s">
        <v>1257</v>
      </c>
    </row>
    <row r="427" spans="1:6" ht="24" x14ac:dyDescent="0.2">
      <c r="A427" s="196" t="s">
        <v>1254</v>
      </c>
      <c r="B427" s="196" t="s">
        <v>1255</v>
      </c>
      <c r="C427" s="197" t="s">
        <v>1334</v>
      </c>
      <c r="D427" s="198" t="s">
        <v>811</v>
      </c>
      <c r="E427" s="199">
        <v>10584.6</v>
      </c>
      <c r="F427" s="200" t="s">
        <v>1257</v>
      </c>
    </row>
    <row r="428" spans="1:6" x14ac:dyDescent="0.2">
      <c r="A428" s="196" t="s">
        <v>1254</v>
      </c>
      <c r="B428" s="196" t="s">
        <v>1255</v>
      </c>
      <c r="C428" s="197" t="s">
        <v>1335</v>
      </c>
      <c r="D428" s="198" t="s">
        <v>811</v>
      </c>
      <c r="E428" s="199">
        <v>8.85</v>
      </c>
      <c r="F428" s="200" t="s">
        <v>1257</v>
      </c>
    </row>
    <row r="429" spans="1:6" x14ac:dyDescent="0.2">
      <c r="A429" s="196" t="s">
        <v>1254</v>
      </c>
      <c r="B429" s="196" t="s">
        <v>1255</v>
      </c>
      <c r="C429" s="197" t="s">
        <v>1336</v>
      </c>
      <c r="D429" s="198" t="s">
        <v>811</v>
      </c>
      <c r="E429" s="199">
        <v>26.55</v>
      </c>
      <c r="F429" s="200" t="s">
        <v>1257</v>
      </c>
    </row>
    <row r="430" spans="1:6" x14ac:dyDescent="0.2">
      <c r="A430" s="196" t="s">
        <v>1254</v>
      </c>
      <c r="B430" s="196" t="s">
        <v>1255</v>
      </c>
      <c r="C430" s="197" t="s">
        <v>1337</v>
      </c>
      <c r="D430" s="198" t="s">
        <v>811</v>
      </c>
      <c r="E430" s="199">
        <v>71.98</v>
      </c>
      <c r="F430" s="200" t="s">
        <v>1257</v>
      </c>
    </row>
    <row r="431" spans="1:6" x14ac:dyDescent="0.2">
      <c r="A431" s="196" t="s">
        <v>1254</v>
      </c>
      <c r="B431" s="196" t="s">
        <v>1255</v>
      </c>
      <c r="C431" s="197" t="s">
        <v>1338</v>
      </c>
      <c r="D431" s="198" t="s">
        <v>811</v>
      </c>
      <c r="E431" s="199">
        <v>278.77499999999998</v>
      </c>
      <c r="F431" s="200" t="s">
        <v>1257</v>
      </c>
    </row>
    <row r="432" spans="1:6" x14ac:dyDescent="0.2">
      <c r="A432" s="196" t="s">
        <v>1254</v>
      </c>
      <c r="B432" s="196" t="s">
        <v>1255</v>
      </c>
      <c r="C432" s="197" t="s">
        <v>1339</v>
      </c>
      <c r="D432" s="198" t="s">
        <v>811</v>
      </c>
      <c r="E432" s="199">
        <v>32.001600000000003</v>
      </c>
      <c r="F432" s="200" t="s">
        <v>1257</v>
      </c>
    </row>
    <row r="433" spans="1:6" x14ac:dyDescent="0.2">
      <c r="A433" s="196" t="s">
        <v>1254</v>
      </c>
      <c r="B433" s="196" t="s">
        <v>1255</v>
      </c>
      <c r="C433" s="197" t="s">
        <v>1340</v>
      </c>
      <c r="D433" s="198" t="s">
        <v>811</v>
      </c>
      <c r="E433" s="199">
        <v>33.04</v>
      </c>
      <c r="F433" s="200" t="s">
        <v>1257</v>
      </c>
    </row>
    <row r="434" spans="1:6" x14ac:dyDescent="0.2">
      <c r="A434" s="196" t="s">
        <v>1254</v>
      </c>
      <c r="B434" s="196" t="s">
        <v>1255</v>
      </c>
      <c r="C434" s="197" t="s">
        <v>1341</v>
      </c>
      <c r="D434" s="198" t="s">
        <v>811</v>
      </c>
      <c r="E434" s="199">
        <v>24.78</v>
      </c>
      <c r="F434" s="200" t="s">
        <v>1257</v>
      </c>
    </row>
    <row r="435" spans="1:6" x14ac:dyDescent="0.2">
      <c r="A435" s="196" t="s">
        <v>1254</v>
      </c>
      <c r="B435" s="196" t="s">
        <v>1255</v>
      </c>
      <c r="C435" s="197" t="s">
        <v>1342</v>
      </c>
      <c r="D435" s="198" t="s">
        <v>811</v>
      </c>
      <c r="E435" s="199">
        <v>21.24</v>
      </c>
      <c r="F435" s="200" t="s">
        <v>1257</v>
      </c>
    </row>
    <row r="436" spans="1:6" ht="24" x14ac:dyDescent="0.2">
      <c r="A436" s="196" t="s">
        <v>1254</v>
      </c>
      <c r="B436" s="196" t="s">
        <v>1255</v>
      </c>
      <c r="C436" s="197" t="s">
        <v>1343</v>
      </c>
      <c r="D436" s="198" t="s">
        <v>811</v>
      </c>
      <c r="E436" s="199">
        <v>8379.4282999999996</v>
      </c>
      <c r="F436" s="200" t="s">
        <v>1257</v>
      </c>
    </row>
    <row r="437" spans="1:6" ht="24" x14ac:dyDescent="0.2">
      <c r="A437" s="196" t="s">
        <v>1254</v>
      </c>
      <c r="B437" s="196" t="s">
        <v>1255</v>
      </c>
      <c r="C437" s="197" t="s">
        <v>1344</v>
      </c>
      <c r="D437" s="198" t="s">
        <v>811</v>
      </c>
      <c r="E437" s="199">
        <v>3100.0016999999998</v>
      </c>
      <c r="F437" s="200" t="s">
        <v>1257</v>
      </c>
    </row>
    <row r="438" spans="1:6" ht="24" x14ac:dyDescent="0.2">
      <c r="A438" s="196" t="s">
        <v>1254</v>
      </c>
      <c r="B438" s="196" t="s">
        <v>1255</v>
      </c>
      <c r="C438" s="197" t="s">
        <v>1345</v>
      </c>
      <c r="D438" s="198" t="s">
        <v>811</v>
      </c>
      <c r="E438" s="199">
        <v>7601.18</v>
      </c>
      <c r="F438" s="200" t="s">
        <v>1257</v>
      </c>
    </row>
    <row r="439" spans="1:6" x14ac:dyDescent="0.2">
      <c r="A439" s="196" t="s">
        <v>1254</v>
      </c>
      <c r="B439" s="196" t="s">
        <v>1255</v>
      </c>
      <c r="C439" s="197" t="s">
        <v>1346</v>
      </c>
      <c r="D439" s="198" t="s">
        <v>811</v>
      </c>
      <c r="E439" s="199">
        <v>5.31</v>
      </c>
      <c r="F439" s="200" t="s">
        <v>1257</v>
      </c>
    </row>
    <row r="440" spans="1:6" x14ac:dyDescent="0.2">
      <c r="A440" s="196" t="s">
        <v>1254</v>
      </c>
      <c r="B440" s="196" t="s">
        <v>1255</v>
      </c>
      <c r="C440" s="197" t="s">
        <v>1347</v>
      </c>
      <c r="D440" s="198" t="s">
        <v>811</v>
      </c>
      <c r="E440" s="199">
        <v>9.6760000000000002</v>
      </c>
      <c r="F440" s="200" t="s">
        <v>1257</v>
      </c>
    </row>
    <row r="441" spans="1:6" x14ac:dyDescent="0.2">
      <c r="A441" s="196" t="s">
        <v>1254</v>
      </c>
      <c r="B441" s="196" t="s">
        <v>1255</v>
      </c>
      <c r="C441" s="197" t="s">
        <v>1348</v>
      </c>
      <c r="D441" s="198" t="s">
        <v>811</v>
      </c>
      <c r="E441" s="199">
        <v>25.924600000000002</v>
      </c>
      <c r="F441" s="200" t="s">
        <v>1257</v>
      </c>
    </row>
    <row r="442" spans="1:6" x14ac:dyDescent="0.2">
      <c r="A442" s="196" t="s">
        <v>1254</v>
      </c>
      <c r="B442" s="196" t="s">
        <v>1255</v>
      </c>
      <c r="C442" s="197" t="s">
        <v>1349</v>
      </c>
      <c r="D442" s="198" t="s">
        <v>811</v>
      </c>
      <c r="E442" s="199">
        <v>4163.9250000000002</v>
      </c>
      <c r="F442" s="200" t="s">
        <v>1257</v>
      </c>
    </row>
    <row r="443" spans="1:6" x14ac:dyDescent="0.2">
      <c r="A443" s="196" t="s">
        <v>1254</v>
      </c>
      <c r="B443" s="196" t="s">
        <v>1255</v>
      </c>
      <c r="C443" s="197" t="s">
        <v>1350</v>
      </c>
      <c r="D443" s="198" t="s">
        <v>811</v>
      </c>
      <c r="E443" s="199">
        <v>15.34</v>
      </c>
      <c r="F443" s="200" t="s">
        <v>1257</v>
      </c>
    </row>
    <row r="444" spans="1:6" x14ac:dyDescent="0.2">
      <c r="A444" s="196" t="s">
        <v>1254</v>
      </c>
      <c r="B444" s="196" t="s">
        <v>1255</v>
      </c>
      <c r="C444" s="197" t="s">
        <v>1351</v>
      </c>
      <c r="D444" s="198" t="s">
        <v>811</v>
      </c>
      <c r="E444" s="199">
        <v>788.24</v>
      </c>
      <c r="F444" s="200" t="s">
        <v>1257</v>
      </c>
    </row>
    <row r="445" spans="1:6" x14ac:dyDescent="0.2">
      <c r="A445" s="196" t="s">
        <v>1254</v>
      </c>
      <c r="B445" s="196" t="s">
        <v>1255</v>
      </c>
      <c r="C445" s="196" t="s">
        <v>1352</v>
      </c>
      <c r="D445" s="198" t="s">
        <v>811</v>
      </c>
      <c r="E445" s="201">
        <v>1888</v>
      </c>
      <c r="F445" s="202" t="s">
        <v>1257</v>
      </c>
    </row>
    <row r="446" spans="1:6" x14ac:dyDescent="0.2">
      <c r="A446" s="196" t="s">
        <v>1254</v>
      </c>
      <c r="B446" s="196" t="s">
        <v>1255</v>
      </c>
      <c r="C446" s="196" t="s">
        <v>1353</v>
      </c>
      <c r="D446" s="198" t="s">
        <v>811</v>
      </c>
      <c r="E446" s="201">
        <v>1888</v>
      </c>
      <c r="F446" s="202" t="s">
        <v>1257</v>
      </c>
    </row>
    <row r="447" spans="1:6" x14ac:dyDescent="0.2">
      <c r="A447" s="196" t="s">
        <v>1254</v>
      </c>
      <c r="B447" s="196" t="s">
        <v>1255</v>
      </c>
      <c r="C447" s="196" t="s">
        <v>1354</v>
      </c>
      <c r="D447" s="198" t="s">
        <v>811</v>
      </c>
      <c r="E447" s="201">
        <v>1858.5</v>
      </c>
      <c r="F447" s="202" t="s">
        <v>1257</v>
      </c>
    </row>
    <row r="448" spans="1:6" x14ac:dyDescent="0.2">
      <c r="A448" s="196" t="s">
        <v>1254</v>
      </c>
      <c r="B448" s="196" t="s">
        <v>1255</v>
      </c>
      <c r="C448" s="197" t="s">
        <v>1355</v>
      </c>
      <c r="D448" s="198" t="s">
        <v>837</v>
      </c>
      <c r="E448" s="199">
        <v>27.14</v>
      </c>
      <c r="F448" s="200" t="s">
        <v>1257</v>
      </c>
    </row>
    <row r="449" spans="1:6" x14ac:dyDescent="0.2">
      <c r="A449" s="196" t="s">
        <v>1254</v>
      </c>
      <c r="B449" s="196" t="s">
        <v>1255</v>
      </c>
      <c r="C449" s="197" t="s">
        <v>1356</v>
      </c>
      <c r="D449" s="198" t="s">
        <v>811</v>
      </c>
      <c r="E449" s="199">
        <v>33.4176</v>
      </c>
      <c r="F449" s="200" t="s">
        <v>1257</v>
      </c>
    </row>
    <row r="450" spans="1:6" x14ac:dyDescent="0.2">
      <c r="A450" s="196" t="s">
        <v>1254</v>
      </c>
      <c r="B450" s="196" t="s">
        <v>1255</v>
      </c>
      <c r="C450" s="197" t="s">
        <v>1357</v>
      </c>
      <c r="D450" s="198" t="s">
        <v>811</v>
      </c>
      <c r="E450" s="199">
        <v>46.999499999999998</v>
      </c>
      <c r="F450" s="200" t="s">
        <v>1257</v>
      </c>
    </row>
    <row r="451" spans="1:6" x14ac:dyDescent="0.2">
      <c r="A451" s="196" t="s">
        <v>1254</v>
      </c>
      <c r="B451" s="196" t="s">
        <v>1255</v>
      </c>
      <c r="C451" s="197" t="s">
        <v>1358</v>
      </c>
      <c r="D451" s="198" t="s">
        <v>811</v>
      </c>
      <c r="E451" s="199">
        <v>49.206000000000003</v>
      </c>
      <c r="F451" s="200" t="s">
        <v>1257</v>
      </c>
    </row>
    <row r="452" spans="1:6" x14ac:dyDescent="0.2">
      <c r="A452" s="196" t="s">
        <v>1254</v>
      </c>
      <c r="B452" s="196" t="s">
        <v>1255</v>
      </c>
      <c r="C452" s="197" t="s">
        <v>1359</v>
      </c>
      <c r="D452" s="198" t="s">
        <v>811</v>
      </c>
      <c r="E452" s="199">
        <v>619.5</v>
      </c>
      <c r="F452" s="200" t="s">
        <v>1257</v>
      </c>
    </row>
    <row r="453" spans="1:6" ht="18" customHeight="1" x14ac:dyDescent="0.2">
      <c r="A453" s="196" t="s">
        <v>1254</v>
      </c>
      <c r="B453" s="196" t="s">
        <v>1255</v>
      </c>
      <c r="C453" s="197" t="s">
        <v>1360</v>
      </c>
      <c r="D453" s="198" t="s">
        <v>811</v>
      </c>
      <c r="E453" s="199">
        <v>49.607300000000002</v>
      </c>
      <c r="F453" s="200" t="s">
        <v>1257</v>
      </c>
    </row>
    <row r="454" spans="1:6" x14ac:dyDescent="0.2">
      <c r="A454" s="196" t="s">
        <v>1254</v>
      </c>
      <c r="B454" s="196" t="s">
        <v>1255</v>
      </c>
      <c r="C454" s="197" t="s">
        <v>1361</v>
      </c>
      <c r="D454" s="198" t="s">
        <v>811</v>
      </c>
      <c r="E454" s="199">
        <v>1362.9</v>
      </c>
      <c r="F454" s="200" t="s">
        <v>1257</v>
      </c>
    </row>
    <row r="455" spans="1:6" x14ac:dyDescent="0.2">
      <c r="A455" s="196" t="s">
        <v>1254</v>
      </c>
      <c r="B455" s="196" t="s">
        <v>1255</v>
      </c>
      <c r="C455" s="197" t="s">
        <v>1362</v>
      </c>
      <c r="D455" s="198" t="s">
        <v>811</v>
      </c>
      <c r="E455" s="199">
        <v>114.46</v>
      </c>
      <c r="F455" s="200" t="s">
        <v>1257</v>
      </c>
    </row>
    <row r="456" spans="1:6" ht="19.149999999999999" customHeight="1" x14ac:dyDescent="0.2">
      <c r="A456" s="196" t="s">
        <v>1254</v>
      </c>
      <c r="B456" s="196" t="s">
        <v>1255</v>
      </c>
      <c r="C456" s="197" t="s">
        <v>1363</v>
      </c>
      <c r="D456" s="198" t="s">
        <v>811</v>
      </c>
      <c r="E456" s="199">
        <v>4399.9949999999999</v>
      </c>
      <c r="F456" s="200" t="s">
        <v>1257</v>
      </c>
    </row>
    <row r="457" spans="1:6" ht="19.149999999999999" customHeight="1" x14ac:dyDescent="0.2">
      <c r="A457" s="196" t="s">
        <v>1254</v>
      </c>
      <c r="B457" s="196" t="s">
        <v>1255</v>
      </c>
      <c r="C457" s="197" t="s">
        <v>1364</v>
      </c>
      <c r="D457" s="198" t="s">
        <v>811</v>
      </c>
      <c r="E457" s="199">
        <v>2242</v>
      </c>
      <c r="F457" s="200" t="s">
        <v>1257</v>
      </c>
    </row>
    <row r="458" spans="1:6" ht="19.149999999999999" customHeight="1" x14ac:dyDescent="0.2">
      <c r="A458" s="196" t="s">
        <v>1254</v>
      </c>
      <c r="B458" s="196" t="s">
        <v>1255</v>
      </c>
      <c r="C458" s="197" t="s">
        <v>1365</v>
      </c>
      <c r="D458" s="198" t="s">
        <v>811</v>
      </c>
      <c r="E458" s="199">
        <v>1982.4</v>
      </c>
      <c r="F458" s="200" t="s">
        <v>1257</v>
      </c>
    </row>
    <row r="459" spans="1:6" ht="24" x14ac:dyDescent="0.2">
      <c r="A459" s="196" t="s">
        <v>1254</v>
      </c>
      <c r="B459" s="196" t="s">
        <v>1255</v>
      </c>
      <c r="C459" s="197" t="s">
        <v>1366</v>
      </c>
      <c r="D459" s="198" t="s">
        <v>811</v>
      </c>
      <c r="E459" s="199">
        <v>2006</v>
      </c>
      <c r="F459" s="200" t="s">
        <v>1257</v>
      </c>
    </row>
    <row r="460" spans="1:6" ht="15" customHeight="1" x14ac:dyDescent="0.2">
      <c r="A460" s="196" t="s">
        <v>1254</v>
      </c>
      <c r="B460" s="196" t="s">
        <v>1255</v>
      </c>
      <c r="C460" s="197" t="s">
        <v>1367</v>
      </c>
      <c r="D460" s="198" t="s">
        <v>811</v>
      </c>
      <c r="E460" s="199">
        <v>3186</v>
      </c>
      <c r="F460" s="200" t="s">
        <v>1257</v>
      </c>
    </row>
    <row r="461" spans="1:6" ht="24" x14ac:dyDescent="0.2">
      <c r="A461" s="196" t="s">
        <v>1254</v>
      </c>
      <c r="B461" s="196" t="s">
        <v>1255</v>
      </c>
      <c r="C461" s="197" t="s">
        <v>1368</v>
      </c>
      <c r="D461" s="198" t="s">
        <v>811</v>
      </c>
      <c r="E461" s="199">
        <v>2908.2525000000001</v>
      </c>
      <c r="F461" s="200" t="s">
        <v>1257</v>
      </c>
    </row>
    <row r="462" spans="1:6" ht="20.25" customHeight="1" x14ac:dyDescent="0.2">
      <c r="A462" s="196" t="s">
        <v>1254</v>
      </c>
      <c r="B462" s="196" t="s">
        <v>1255</v>
      </c>
      <c r="C462" s="197" t="s">
        <v>1369</v>
      </c>
      <c r="D462" s="198" t="s">
        <v>811</v>
      </c>
      <c r="E462" s="199">
        <v>4979.6000000000004</v>
      </c>
      <c r="F462" s="200" t="s">
        <v>1257</v>
      </c>
    </row>
    <row r="463" spans="1:6" ht="21.75" customHeight="1" x14ac:dyDescent="0.2">
      <c r="A463" s="196" t="s">
        <v>1254</v>
      </c>
      <c r="B463" s="196" t="s">
        <v>1255</v>
      </c>
      <c r="C463" s="197" t="s">
        <v>1370</v>
      </c>
      <c r="D463" s="198" t="s">
        <v>811</v>
      </c>
      <c r="E463" s="199">
        <v>4248</v>
      </c>
      <c r="F463" s="200" t="s">
        <v>1257</v>
      </c>
    </row>
    <row r="464" spans="1:6" ht="21.75" customHeight="1" x14ac:dyDescent="0.2">
      <c r="A464" s="196" t="s">
        <v>1254</v>
      </c>
      <c r="B464" s="196" t="s">
        <v>1255</v>
      </c>
      <c r="C464" s="197" t="s">
        <v>1371</v>
      </c>
      <c r="D464" s="198" t="s">
        <v>811</v>
      </c>
      <c r="E464" s="199">
        <v>2419</v>
      </c>
      <c r="F464" s="200" t="s">
        <v>1257</v>
      </c>
    </row>
    <row r="465" spans="1:6" ht="15" customHeight="1" x14ac:dyDescent="0.2">
      <c r="A465" s="196" t="s">
        <v>1254</v>
      </c>
      <c r="B465" s="196" t="s">
        <v>1255</v>
      </c>
      <c r="C465" s="197" t="s">
        <v>1372</v>
      </c>
      <c r="D465" s="198" t="s">
        <v>811</v>
      </c>
      <c r="E465" s="199">
        <v>5015</v>
      </c>
      <c r="F465" s="200" t="s">
        <v>1257</v>
      </c>
    </row>
    <row r="466" spans="1:6" ht="17.100000000000001" customHeight="1" x14ac:dyDescent="0.2">
      <c r="A466" s="196" t="s">
        <v>1254</v>
      </c>
      <c r="B466" s="196" t="s">
        <v>1255</v>
      </c>
      <c r="C466" s="197" t="s">
        <v>1373</v>
      </c>
      <c r="D466" s="198" t="s">
        <v>811</v>
      </c>
      <c r="E466" s="199">
        <v>4398.45</v>
      </c>
      <c r="F466" s="200" t="s">
        <v>1257</v>
      </c>
    </row>
    <row r="467" spans="1:6" ht="14.1" customHeight="1" x14ac:dyDescent="0.2">
      <c r="A467" s="196" t="s">
        <v>1254</v>
      </c>
      <c r="B467" s="196" t="s">
        <v>1255</v>
      </c>
      <c r="C467" s="197" t="s">
        <v>1374</v>
      </c>
      <c r="D467" s="198" t="s">
        <v>811</v>
      </c>
      <c r="E467" s="199">
        <v>8142</v>
      </c>
      <c r="F467" s="200" t="s">
        <v>1257</v>
      </c>
    </row>
    <row r="468" spans="1:6" ht="14.1" customHeight="1" x14ac:dyDescent="0.2">
      <c r="A468" s="196" t="s">
        <v>1254</v>
      </c>
      <c r="B468" s="196" t="s">
        <v>1255</v>
      </c>
      <c r="C468" s="197" t="s">
        <v>1375</v>
      </c>
      <c r="D468" s="198" t="s">
        <v>811</v>
      </c>
      <c r="E468" s="199">
        <v>6608</v>
      </c>
      <c r="F468" s="200" t="s">
        <v>1257</v>
      </c>
    </row>
    <row r="469" spans="1:6" ht="15" customHeight="1" x14ac:dyDescent="0.2">
      <c r="A469" s="196" t="s">
        <v>1254</v>
      </c>
      <c r="B469" s="196" t="s">
        <v>1255</v>
      </c>
      <c r="C469" s="197" t="s">
        <v>1376</v>
      </c>
      <c r="D469" s="198" t="s">
        <v>811</v>
      </c>
      <c r="E469" s="199">
        <v>1899.8</v>
      </c>
      <c r="F469" s="200" t="s">
        <v>1257</v>
      </c>
    </row>
    <row r="470" spans="1:6" ht="24" x14ac:dyDescent="0.2">
      <c r="A470" s="196" t="s">
        <v>1254</v>
      </c>
      <c r="B470" s="196" t="s">
        <v>1255</v>
      </c>
      <c r="C470" s="197" t="s">
        <v>1377</v>
      </c>
      <c r="D470" s="198" t="s">
        <v>811</v>
      </c>
      <c r="E470" s="199">
        <v>7788</v>
      </c>
      <c r="F470" s="200" t="s">
        <v>1257</v>
      </c>
    </row>
    <row r="471" spans="1:6" ht="24" x14ac:dyDescent="0.2">
      <c r="A471" s="196" t="s">
        <v>1254</v>
      </c>
      <c r="B471" s="196" t="s">
        <v>1255</v>
      </c>
      <c r="C471" s="197" t="s">
        <v>1378</v>
      </c>
      <c r="D471" s="198" t="s">
        <v>811</v>
      </c>
      <c r="E471" s="199">
        <v>8732</v>
      </c>
      <c r="F471" s="200" t="s">
        <v>1257</v>
      </c>
    </row>
    <row r="472" spans="1:6" ht="14.1" customHeight="1" x14ac:dyDescent="0.2">
      <c r="A472" s="196" t="s">
        <v>1254</v>
      </c>
      <c r="B472" s="196" t="s">
        <v>1255</v>
      </c>
      <c r="C472" s="197" t="s">
        <v>1379</v>
      </c>
      <c r="D472" s="198" t="s">
        <v>811</v>
      </c>
      <c r="E472" s="199">
        <v>1911.01</v>
      </c>
      <c r="F472" s="200" t="s">
        <v>1257</v>
      </c>
    </row>
    <row r="473" spans="1:6" ht="14.1" customHeight="1" x14ac:dyDescent="0.2">
      <c r="A473" s="196" t="s">
        <v>1254</v>
      </c>
      <c r="B473" s="196" t="s">
        <v>1255</v>
      </c>
      <c r="C473" s="197" t="s">
        <v>1380</v>
      </c>
      <c r="D473" s="198" t="s">
        <v>811</v>
      </c>
      <c r="E473" s="199">
        <v>7670</v>
      </c>
      <c r="F473" s="200" t="s">
        <v>1257</v>
      </c>
    </row>
    <row r="474" spans="1:6" ht="16.149999999999999" customHeight="1" x14ac:dyDescent="0.2">
      <c r="A474" s="196" t="s">
        <v>1254</v>
      </c>
      <c r="B474" s="196" t="s">
        <v>1255</v>
      </c>
      <c r="C474" s="197" t="s">
        <v>1381</v>
      </c>
      <c r="D474" s="198" t="s">
        <v>811</v>
      </c>
      <c r="E474" s="199">
        <v>14.75</v>
      </c>
      <c r="F474" s="200" t="s">
        <v>1257</v>
      </c>
    </row>
    <row r="475" spans="1:6" ht="16.149999999999999" customHeight="1" x14ac:dyDescent="0.2">
      <c r="A475" s="196" t="s">
        <v>1254</v>
      </c>
      <c r="B475" s="196" t="s">
        <v>1255</v>
      </c>
      <c r="C475" s="197" t="s">
        <v>1382</v>
      </c>
      <c r="D475" s="198" t="s">
        <v>811</v>
      </c>
      <c r="E475" s="199">
        <v>233.64</v>
      </c>
      <c r="F475" s="200" t="s">
        <v>1257</v>
      </c>
    </row>
    <row r="476" spans="1:6" ht="15" customHeight="1" x14ac:dyDescent="0.2">
      <c r="A476" s="204" t="s">
        <v>1383</v>
      </c>
      <c r="B476" s="204" t="s">
        <v>1384</v>
      </c>
      <c r="C476" s="205" t="s">
        <v>1385</v>
      </c>
      <c r="D476" s="206" t="s">
        <v>1210</v>
      </c>
      <c r="E476" s="207">
        <v>250</v>
      </c>
      <c r="F476" s="208" t="s">
        <v>1386</v>
      </c>
    </row>
    <row r="477" spans="1:6" x14ac:dyDescent="0.2">
      <c r="A477" s="204" t="s">
        <v>1383</v>
      </c>
      <c r="B477" s="204" t="s">
        <v>1384</v>
      </c>
      <c r="C477" s="205" t="s">
        <v>1387</v>
      </c>
      <c r="D477" s="206" t="s">
        <v>811</v>
      </c>
      <c r="E477" s="207">
        <v>362.25</v>
      </c>
      <c r="F477" s="208" t="s">
        <v>1388</v>
      </c>
    </row>
    <row r="478" spans="1:6" ht="15" customHeight="1" x14ac:dyDescent="0.2">
      <c r="A478" s="204" t="s">
        <v>1383</v>
      </c>
      <c r="B478" s="204" t="s">
        <v>1384</v>
      </c>
      <c r="C478" s="205" t="s">
        <v>1389</v>
      </c>
      <c r="D478" s="206" t="s">
        <v>811</v>
      </c>
      <c r="E478" s="207">
        <v>402.67669999999998</v>
      </c>
      <c r="F478" s="208" t="s">
        <v>1386</v>
      </c>
    </row>
    <row r="479" spans="1:6" x14ac:dyDescent="0.2">
      <c r="A479" s="204" t="s">
        <v>1383</v>
      </c>
      <c r="B479" s="204" t="s">
        <v>1384</v>
      </c>
      <c r="C479" s="209" t="s">
        <v>1390</v>
      </c>
      <c r="D479" s="210" t="s">
        <v>811</v>
      </c>
      <c r="E479" s="211">
        <v>475.16</v>
      </c>
      <c r="F479" s="208" t="s">
        <v>1388</v>
      </c>
    </row>
    <row r="480" spans="1:6" ht="16.149999999999999" customHeight="1" x14ac:dyDescent="0.2">
      <c r="A480" s="204" t="s">
        <v>1383</v>
      </c>
      <c r="B480" s="204" t="s">
        <v>1384</v>
      </c>
      <c r="C480" s="205" t="s">
        <v>1391</v>
      </c>
      <c r="D480" s="206" t="s">
        <v>811</v>
      </c>
      <c r="E480" s="207">
        <v>466.1</v>
      </c>
      <c r="F480" s="208" t="s">
        <v>1386</v>
      </c>
    </row>
    <row r="481" spans="1:6" x14ac:dyDescent="0.2">
      <c r="A481" s="204" t="s">
        <v>1383</v>
      </c>
      <c r="B481" s="204" t="s">
        <v>1384</v>
      </c>
      <c r="C481" s="205" t="s">
        <v>1392</v>
      </c>
      <c r="D481" s="206" t="s">
        <v>811</v>
      </c>
      <c r="E481" s="207">
        <v>475.16</v>
      </c>
      <c r="F481" s="208" t="s">
        <v>1388</v>
      </c>
    </row>
    <row r="482" spans="1:6" ht="17.100000000000001" customHeight="1" x14ac:dyDescent="0.2">
      <c r="A482" s="204" t="s">
        <v>1383</v>
      </c>
      <c r="B482" s="204" t="s">
        <v>1384</v>
      </c>
      <c r="C482" s="205" t="s">
        <v>1393</v>
      </c>
      <c r="D482" s="206" t="s">
        <v>1129</v>
      </c>
      <c r="E482" s="207">
        <v>148</v>
      </c>
      <c r="F482" s="208" t="s">
        <v>1386</v>
      </c>
    </row>
    <row r="483" spans="1:6" x14ac:dyDescent="0.2">
      <c r="A483" s="204" t="s">
        <v>1383</v>
      </c>
      <c r="B483" s="204" t="s">
        <v>1384</v>
      </c>
      <c r="C483" s="205" t="s">
        <v>1394</v>
      </c>
      <c r="D483" s="206" t="s">
        <v>1129</v>
      </c>
      <c r="E483" s="207">
        <v>393.75</v>
      </c>
      <c r="F483" s="208" t="s">
        <v>1388</v>
      </c>
    </row>
    <row r="484" spans="1:6" x14ac:dyDescent="0.2">
      <c r="A484" s="204" t="s">
        <v>1383</v>
      </c>
      <c r="B484" s="204" t="s">
        <v>1384</v>
      </c>
      <c r="C484" s="205" t="s">
        <v>1395</v>
      </c>
      <c r="D484" s="206" t="s">
        <v>811</v>
      </c>
      <c r="E484" s="207">
        <v>1535.12</v>
      </c>
      <c r="F484" s="208" t="s">
        <v>1388</v>
      </c>
    </row>
    <row r="485" spans="1:6" x14ac:dyDescent="0.2">
      <c r="A485" s="204" t="s">
        <v>1383</v>
      </c>
      <c r="B485" s="204" t="s">
        <v>1384</v>
      </c>
      <c r="C485" s="205" t="s">
        <v>1396</v>
      </c>
      <c r="D485" s="206" t="s">
        <v>811</v>
      </c>
      <c r="E485" s="207">
        <v>1300.95</v>
      </c>
      <c r="F485" s="208" t="s">
        <v>1386</v>
      </c>
    </row>
    <row r="486" spans="1:6" x14ac:dyDescent="0.2">
      <c r="A486" s="204" t="s">
        <v>1383</v>
      </c>
      <c r="B486" s="204" t="s">
        <v>1384</v>
      </c>
      <c r="C486" s="205" t="s">
        <v>1397</v>
      </c>
      <c r="D486" s="206" t="s">
        <v>811</v>
      </c>
      <c r="E486" s="207">
        <v>299.72000000000003</v>
      </c>
      <c r="F486" s="208" t="s">
        <v>1388</v>
      </c>
    </row>
    <row r="487" spans="1:6" x14ac:dyDescent="0.2">
      <c r="A487" s="204" t="s">
        <v>1383</v>
      </c>
      <c r="B487" s="204" t="s">
        <v>1384</v>
      </c>
      <c r="C487" s="205" t="s">
        <v>1398</v>
      </c>
      <c r="D487" s="206" t="s">
        <v>811</v>
      </c>
      <c r="E487" s="207">
        <v>236</v>
      </c>
      <c r="F487" s="208" t="s">
        <v>1386</v>
      </c>
    </row>
    <row r="488" spans="1:6" x14ac:dyDescent="0.2">
      <c r="A488" s="204" t="s">
        <v>1383</v>
      </c>
      <c r="B488" s="204" t="s">
        <v>1384</v>
      </c>
      <c r="C488" s="205" t="s">
        <v>1399</v>
      </c>
      <c r="D488" s="206" t="s">
        <v>811</v>
      </c>
      <c r="E488" s="207">
        <v>131.58000000000001</v>
      </c>
      <c r="F488" s="208" t="s">
        <v>1388</v>
      </c>
    </row>
    <row r="489" spans="1:6" ht="22.15" customHeight="1" x14ac:dyDescent="0.2">
      <c r="A489" s="204" t="s">
        <v>1383</v>
      </c>
      <c r="B489" s="204" t="s">
        <v>1384</v>
      </c>
      <c r="C489" s="205" t="s">
        <v>1400</v>
      </c>
      <c r="D489" s="206" t="s">
        <v>811</v>
      </c>
      <c r="E489" s="207">
        <v>136.29</v>
      </c>
      <c r="F489" s="208" t="s">
        <v>1386</v>
      </c>
    </row>
    <row r="490" spans="1:6" ht="24.75" customHeight="1" x14ac:dyDescent="0.2">
      <c r="A490" s="204" t="s">
        <v>1383</v>
      </c>
      <c r="B490" s="204" t="s">
        <v>1384</v>
      </c>
      <c r="C490" s="205" t="s">
        <v>1401</v>
      </c>
      <c r="D490" s="206" t="s">
        <v>811</v>
      </c>
      <c r="E490" s="207">
        <v>74.34</v>
      </c>
      <c r="F490" s="208" t="s">
        <v>1386</v>
      </c>
    </row>
    <row r="491" spans="1:6" ht="27.75" customHeight="1" x14ac:dyDescent="0.2">
      <c r="A491" s="204" t="s">
        <v>1383</v>
      </c>
      <c r="B491" s="204" t="s">
        <v>1384</v>
      </c>
      <c r="C491" s="205" t="s">
        <v>1402</v>
      </c>
      <c r="D491" s="206" t="s">
        <v>811</v>
      </c>
      <c r="E491" s="207">
        <v>52.4983</v>
      </c>
      <c r="F491" s="208" t="s">
        <v>1386</v>
      </c>
    </row>
    <row r="492" spans="1:6" ht="25.15" customHeight="1" x14ac:dyDescent="0.2">
      <c r="A492" s="204" t="s">
        <v>1383</v>
      </c>
      <c r="B492" s="204" t="s">
        <v>1384</v>
      </c>
      <c r="C492" s="205" t="s">
        <v>1403</v>
      </c>
      <c r="D492" s="206" t="s">
        <v>811</v>
      </c>
      <c r="E492" s="207">
        <v>61.95</v>
      </c>
      <c r="F492" s="208" t="s">
        <v>1388</v>
      </c>
    </row>
    <row r="493" spans="1:6" ht="20.100000000000001" customHeight="1" x14ac:dyDescent="0.2">
      <c r="A493" s="204" t="s">
        <v>1383</v>
      </c>
      <c r="B493" s="204" t="s">
        <v>1384</v>
      </c>
      <c r="C493" s="205" t="s">
        <v>1404</v>
      </c>
      <c r="D493" s="206" t="s">
        <v>811</v>
      </c>
      <c r="E493" s="207">
        <v>94.352699999999999</v>
      </c>
      <c r="F493" s="208" t="s">
        <v>1386</v>
      </c>
    </row>
    <row r="494" spans="1:6" ht="21" customHeight="1" x14ac:dyDescent="0.2">
      <c r="A494" s="204" t="s">
        <v>1383</v>
      </c>
      <c r="B494" s="204" t="s">
        <v>1384</v>
      </c>
      <c r="C494" s="205" t="s">
        <v>1405</v>
      </c>
      <c r="D494" s="206" t="s">
        <v>811</v>
      </c>
      <c r="E494" s="207">
        <v>131.58199999999999</v>
      </c>
      <c r="F494" s="208" t="s">
        <v>1388</v>
      </c>
    </row>
    <row r="495" spans="1:6" ht="22.5" customHeight="1" x14ac:dyDescent="0.2">
      <c r="A495" s="204" t="s">
        <v>1383</v>
      </c>
      <c r="B495" s="204" t="s">
        <v>1384</v>
      </c>
      <c r="C495" s="205" t="s">
        <v>1406</v>
      </c>
      <c r="D495" s="206" t="s">
        <v>811</v>
      </c>
      <c r="E495" s="207">
        <v>94.352699999999999</v>
      </c>
      <c r="F495" s="208" t="s">
        <v>1386</v>
      </c>
    </row>
    <row r="496" spans="1:6" ht="21" customHeight="1" x14ac:dyDescent="0.2">
      <c r="A496" s="204" t="s">
        <v>1383</v>
      </c>
      <c r="B496" s="204" t="s">
        <v>1384</v>
      </c>
      <c r="C496" s="205" t="s">
        <v>1407</v>
      </c>
      <c r="D496" s="206" t="s">
        <v>811</v>
      </c>
      <c r="E496" s="207">
        <v>131.58199999999999</v>
      </c>
      <c r="F496" s="208" t="s">
        <v>1388</v>
      </c>
    </row>
    <row r="497" spans="1:6" ht="21" customHeight="1" x14ac:dyDescent="0.2">
      <c r="A497" s="204" t="s">
        <v>1383</v>
      </c>
      <c r="B497" s="204" t="s">
        <v>1384</v>
      </c>
      <c r="C497" s="205" t="s">
        <v>1408</v>
      </c>
      <c r="D497" s="206" t="s">
        <v>811</v>
      </c>
      <c r="E497" s="207">
        <v>43.365299999999998</v>
      </c>
      <c r="F497" s="208" t="s">
        <v>1386</v>
      </c>
    </row>
    <row r="498" spans="1:6" ht="23.25" customHeight="1" x14ac:dyDescent="0.2">
      <c r="A498" s="204" t="s">
        <v>1383</v>
      </c>
      <c r="B498" s="204" t="s">
        <v>1384</v>
      </c>
      <c r="C498" s="205" t="s">
        <v>1409</v>
      </c>
      <c r="D498" s="206" t="s">
        <v>811</v>
      </c>
      <c r="E498" s="207">
        <v>78.75</v>
      </c>
      <c r="F498" s="208" t="s">
        <v>1388</v>
      </c>
    </row>
    <row r="499" spans="1:6" ht="23.25" customHeight="1" x14ac:dyDescent="0.2">
      <c r="A499" s="204" t="s">
        <v>1383</v>
      </c>
      <c r="B499" s="204" t="s">
        <v>1384</v>
      </c>
      <c r="C499" s="205" t="s">
        <v>1410</v>
      </c>
      <c r="D499" s="206" t="s">
        <v>811</v>
      </c>
      <c r="E499" s="207">
        <v>73</v>
      </c>
      <c r="F499" s="208" t="s">
        <v>1386</v>
      </c>
    </row>
    <row r="500" spans="1:6" ht="15" customHeight="1" x14ac:dyDescent="0.2">
      <c r="A500" s="204" t="s">
        <v>1383</v>
      </c>
      <c r="B500" s="204" t="s">
        <v>1384</v>
      </c>
      <c r="C500" s="205" t="s">
        <v>1411</v>
      </c>
      <c r="D500" s="206" t="s">
        <v>811</v>
      </c>
      <c r="E500" s="207">
        <v>723.70500000000004</v>
      </c>
      <c r="F500" s="208" t="s">
        <v>1388</v>
      </c>
    </row>
    <row r="501" spans="1:6" ht="22.5" customHeight="1" x14ac:dyDescent="0.2">
      <c r="A501" s="204" t="s">
        <v>1383</v>
      </c>
      <c r="B501" s="204" t="s">
        <v>1384</v>
      </c>
      <c r="C501" s="205" t="s">
        <v>1412</v>
      </c>
      <c r="D501" s="206" t="s">
        <v>811</v>
      </c>
      <c r="E501" s="207">
        <v>224.2</v>
      </c>
      <c r="F501" s="208" t="s">
        <v>1386</v>
      </c>
    </row>
    <row r="502" spans="1:6" ht="26.25" customHeight="1" x14ac:dyDescent="0.2">
      <c r="A502" s="204" t="s">
        <v>1383</v>
      </c>
      <c r="B502" s="204" t="s">
        <v>1384</v>
      </c>
      <c r="C502" s="205" t="s">
        <v>1413</v>
      </c>
      <c r="D502" s="206" t="s">
        <v>811</v>
      </c>
      <c r="E502" s="207">
        <v>433.65</v>
      </c>
      <c r="F502" s="208" t="s">
        <v>1388</v>
      </c>
    </row>
    <row r="503" spans="1:6" ht="19.149999999999999" customHeight="1" x14ac:dyDescent="0.2">
      <c r="A503" s="204" t="s">
        <v>1383</v>
      </c>
      <c r="B503" s="204" t="s">
        <v>1384</v>
      </c>
      <c r="C503" s="205" t="s">
        <v>1414</v>
      </c>
      <c r="D503" s="206" t="s">
        <v>811</v>
      </c>
      <c r="E503" s="207">
        <v>224.2</v>
      </c>
      <c r="F503" s="208" t="s">
        <v>1386</v>
      </c>
    </row>
    <row r="504" spans="1:6" ht="17.100000000000001" customHeight="1" x14ac:dyDescent="0.2">
      <c r="A504" s="204" t="s">
        <v>1383</v>
      </c>
      <c r="B504" s="204" t="s">
        <v>1384</v>
      </c>
      <c r="C504" s="205" t="s">
        <v>1415</v>
      </c>
      <c r="D504" s="206" t="s">
        <v>811</v>
      </c>
      <c r="E504" s="207">
        <v>433.65</v>
      </c>
      <c r="F504" s="208" t="s">
        <v>1388</v>
      </c>
    </row>
    <row r="505" spans="1:6" ht="29.25" customHeight="1" x14ac:dyDescent="0.2">
      <c r="A505" s="204" t="s">
        <v>1383</v>
      </c>
      <c r="B505" s="204" t="s">
        <v>1384</v>
      </c>
      <c r="C505" s="205" t="s">
        <v>1416</v>
      </c>
      <c r="D505" s="206" t="s">
        <v>811</v>
      </c>
      <c r="E505" s="207">
        <v>224.2</v>
      </c>
      <c r="F505" s="208" t="s">
        <v>1386</v>
      </c>
    </row>
    <row r="506" spans="1:6" ht="31.5" customHeight="1" x14ac:dyDescent="0.2">
      <c r="A506" s="204" t="s">
        <v>1383</v>
      </c>
      <c r="B506" s="204" t="s">
        <v>1384</v>
      </c>
      <c r="C506" s="205" t="s">
        <v>1417</v>
      </c>
      <c r="D506" s="206" t="s">
        <v>811</v>
      </c>
      <c r="E506" s="207">
        <v>433.65</v>
      </c>
      <c r="F506" s="208" t="s">
        <v>1388</v>
      </c>
    </row>
    <row r="507" spans="1:6" ht="24.75" customHeight="1" x14ac:dyDescent="0.2">
      <c r="A507" s="204" t="s">
        <v>1383</v>
      </c>
      <c r="B507" s="204" t="s">
        <v>1384</v>
      </c>
      <c r="C507" s="205" t="s">
        <v>1418</v>
      </c>
      <c r="D507" s="206" t="s">
        <v>811</v>
      </c>
      <c r="E507" s="207">
        <v>99.12</v>
      </c>
      <c r="F507" s="208" t="s">
        <v>1386</v>
      </c>
    </row>
    <row r="508" spans="1:6" x14ac:dyDescent="0.2">
      <c r="A508" s="204" t="s">
        <v>1383</v>
      </c>
      <c r="B508" s="204" t="s">
        <v>1384</v>
      </c>
      <c r="C508" s="205" t="s">
        <v>1419</v>
      </c>
      <c r="D508" s="206" t="s">
        <v>811</v>
      </c>
      <c r="E508" s="207">
        <v>384.09</v>
      </c>
      <c r="F508" s="208" t="s">
        <v>1386</v>
      </c>
    </row>
    <row r="509" spans="1:6" ht="36.75" customHeight="1" x14ac:dyDescent="0.2">
      <c r="A509" s="204" t="s">
        <v>1383</v>
      </c>
      <c r="B509" s="204" t="s">
        <v>1384</v>
      </c>
      <c r="C509" s="205" t="s">
        <v>1420</v>
      </c>
      <c r="D509" s="206" t="s">
        <v>811</v>
      </c>
      <c r="E509" s="207">
        <v>3669.75</v>
      </c>
      <c r="F509" s="208" t="s">
        <v>1386</v>
      </c>
    </row>
    <row r="510" spans="1:6" ht="37.5" customHeight="1" x14ac:dyDescent="0.2">
      <c r="A510" s="204" t="s">
        <v>1383</v>
      </c>
      <c r="B510" s="204" t="s">
        <v>1384</v>
      </c>
      <c r="C510" s="205" t="s">
        <v>1421</v>
      </c>
      <c r="D510" s="206" t="s">
        <v>1210</v>
      </c>
      <c r="E510" s="207">
        <v>183.75</v>
      </c>
      <c r="F510" s="208" t="s">
        <v>1386</v>
      </c>
    </row>
    <row r="511" spans="1:6" ht="34.5" customHeight="1" x14ac:dyDescent="0.2">
      <c r="A511" s="204" t="s">
        <v>1383</v>
      </c>
      <c r="B511" s="204" t="s">
        <v>1384</v>
      </c>
      <c r="C511" s="205" t="s">
        <v>1422</v>
      </c>
      <c r="D511" s="206" t="s">
        <v>811</v>
      </c>
      <c r="E511" s="207">
        <v>255.86</v>
      </c>
      <c r="F511" s="208" t="s">
        <v>1388</v>
      </c>
    </row>
    <row r="512" spans="1:6" ht="30.75" customHeight="1" x14ac:dyDescent="0.2">
      <c r="A512" s="204" t="s">
        <v>1383</v>
      </c>
      <c r="B512" s="204" t="s">
        <v>1384</v>
      </c>
      <c r="C512" s="205" t="s">
        <v>1423</v>
      </c>
      <c r="D512" s="206" t="s">
        <v>811</v>
      </c>
      <c r="E512" s="207">
        <v>548.26</v>
      </c>
      <c r="F512" s="208" t="s">
        <v>1388</v>
      </c>
    </row>
    <row r="513" spans="1:6" ht="35.25" customHeight="1" x14ac:dyDescent="0.2">
      <c r="A513" s="204" t="s">
        <v>1383</v>
      </c>
      <c r="B513" s="204" t="s">
        <v>1384</v>
      </c>
      <c r="C513" s="205" t="s">
        <v>1424</v>
      </c>
      <c r="D513" s="206" t="s">
        <v>811</v>
      </c>
      <c r="E513" s="207">
        <v>3422</v>
      </c>
      <c r="F513" s="208" t="s">
        <v>1386</v>
      </c>
    </row>
    <row r="514" spans="1:6" ht="24.75" customHeight="1" x14ac:dyDescent="0.2">
      <c r="A514" s="57" t="s">
        <v>618</v>
      </c>
      <c r="B514" s="57" t="s">
        <v>1425</v>
      </c>
      <c r="C514" s="58" t="s">
        <v>1426</v>
      </c>
      <c r="D514" s="59" t="s">
        <v>1231</v>
      </c>
      <c r="E514" s="60">
        <v>1700</v>
      </c>
      <c r="F514" s="97" t="s">
        <v>1427</v>
      </c>
    </row>
    <row r="515" spans="1:6" ht="27" customHeight="1" x14ac:dyDescent="0.2">
      <c r="A515" s="57" t="s">
        <v>618</v>
      </c>
      <c r="B515" s="57" t="s">
        <v>1425</v>
      </c>
      <c r="C515" s="58" t="s">
        <v>1428</v>
      </c>
      <c r="D515" s="59" t="s">
        <v>1231</v>
      </c>
      <c r="E515" s="60">
        <v>3050</v>
      </c>
      <c r="F515" s="97" t="s">
        <v>1427</v>
      </c>
    </row>
    <row r="516" spans="1:6" ht="27.75" customHeight="1" x14ac:dyDescent="0.2">
      <c r="A516" s="57" t="s">
        <v>618</v>
      </c>
      <c r="B516" s="57" t="s">
        <v>1425</v>
      </c>
      <c r="C516" s="58" t="s">
        <v>1429</v>
      </c>
      <c r="D516" s="59" t="s">
        <v>1231</v>
      </c>
      <c r="E516" s="60">
        <v>2150</v>
      </c>
      <c r="F516" s="97" t="s">
        <v>1427</v>
      </c>
    </row>
    <row r="517" spans="1:6" ht="32.25" customHeight="1" x14ac:dyDescent="0.2">
      <c r="A517" s="57" t="s">
        <v>618</v>
      </c>
      <c r="B517" s="57" t="s">
        <v>1425</v>
      </c>
      <c r="C517" s="58" t="s">
        <v>1430</v>
      </c>
      <c r="D517" s="59" t="s">
        <v>1231</v>
      </c>
      <c r="E517" s="60">
        <v>2750</v>
      </c>
      <c r="F517" s="97" t="s">
        <v>1427</v>
      </c>
    </row>
    <row r="518" spans="1:6" x14ac:dyDescent="0.2">
      <c r="A518" s="57" t="s">
        <v>778</v>
      </c>
      <c r="B518" s="57" t="s">
        <v>1431</v>
      </c>
      <c r="C518" s="58" t="s">
        <v>778</v>
      </c>
      <c r="D518" s="59" t="s">
        <v>1432</v>
      </c>
      <c r="E518" s="60">
        <v>0</v>
      </c>
      <c r="F518" s="97" t="s">
        <v>1433</v>
      </c>
    </row>
    <row r="519" spans="1:6" x14ac:dyDescent="0.2">
      <c r="A519" s="57" t="s">
        <v>779</v>
      </c>
      <c r="B519" s="57" t="s">
        <v>1431</v>
      </c>
      <c r="C519" s="58" t="s">
        <v>779</v>
      </c>
      <c r="D519" s="59" t="s">
        <v>1432</v>
      </c>
      <c r="E519" s="60">
        <v>0</v>
      </c>
      <c r="F519" s="97" t="s">
        <v>1434</v>
      </c>
    </row>
    <row r="520" spans="1:6" x14ac:dyDescent="0.2">
      <c r="A520" s="57" t="s">
        <v>780</v>
      </c>
      <c r="B520" s="57" t="s">
        <v>1431</v>
      </c>
      <c r="C520" s="58" t="s">
        <v>780</v>
      </c>
      <c r="D520" s="59" t="s">
        <v>1432</v>
      </c>
      <c r="E520" s="60">
        <v>0</v>
      </c>
      <c r="F520" s="97" t="s">
        <v>1435</v>
      </c>
    </row>
    <row r="539" spans="1:4" ht="15" x14ac:dyDescent="0.25">
      <c r="A539" s="212" t="s">
        <v>487</v>
      </c>
      <c r="B539" s="213"/>
      <c r="C539" s="213"/>
      <c r="D539" s="213"/>
    </row>
    <row r="540" spans="1:4" ht="15" x14ac:dyDescent="0.25">
      <c r="A540" s="215" t="s">
        <v>695</v>
      </c>
      <c r="B540" s="213" t="s">
        <v>809</v>
      </c>
      <c r="C540" s="213"/>
      <c r="D540" s="213"/>
    </row>
    <row r="541" spans="1:4" ht="15" x14ac:dyDescent="0.25">
      <c r="A541" s="215" t="s">
        <v>688</v>
      </c>
      <c r="B541" s="213" t="s">
        <v>814</v>
      </c>
      <c r="C541" s="213"/>
      <c r="D541" s="213"/>
    </row>
    <row r="542" spans="1:4" ht="15" x14ac:dyDescent="0.25">
      <c r="A542" s="215" t="s">
        <v>710</v>
      </c>
      <c r="B542" s="213" t="s">
        <v>835</v>
      </c>
      <c r="C542" s="213"/>
      <c r="D542" s="213"/>
    </row>
    <row r="543" spans="1:4" ht="15" x14ac:dyDescent="0.25">
      <c r="A543" s="215" t="s">
        <v>778</v>
      </c>
      <c r="B543" s="213" t="s">
        <v>1431</v>
      </c>
      <c r="C543" s="213"/>
      <c r="D543" s="213"/>
    </row>
    <row r="544" spans="1:4" ht="15" x14ac:dyDescent="0.25">
      <c r="A544" s="215" t="s">
        <v>779</v>
      </c>
      <c r="B544" s="213" t="s">
        <v>1431</v>
      </c>
      <c r="C544" s="213"/>
      <c r="D544" s="213"/>
    </row>
    <row r="545" spans="1:4" ht="15" x14ac:dyDescent="0.25">
      <c r="A545" s="215" t="s">
        <v>845</v>
      </c>
      <c r="B545" s="213" t="s">
        <v>846</v>
      </c>
      <c r="C545" s="213"/>
      <c r="D545" s="213"/>
    </row>
    <row r="546" spans="1:4" ht="15" x14ac:dyDescent="0.25">
      <c r="A546" s="215" t="s">
        <v>784</v>
      </c>
      <c r="B546" s="213" t="s">
        <v>853</v>
      </c>
      <c r="C546" s="213"/>
      <c r="D546" s="213"/>
    </row>
    <row r="547" spans="1:4" ht="15" x14ac:dyDescent="0.25">
      <c r="A547" s="215" t="s">
        <v>775</v>
      </c>
      <c r="B547" s="213" t="s">
        <v>864</v>
      </c>
      <c r="C547" s="213"/>
      <c r="D547" s="213"/>
    </row>
    <row r="548" spans="1:4" ht="15" x14ac:dyDescent="0.25">
      <c r="A548" s="215" t="s">
        <v>954</v>
      </c>
      <c r="B548" s="213" t="s">
        <v>955</v>
      </c>
      <c r="C548" s="213"/>
      <c r="D548" s="213"/>
    </row>
    <row r="549" spans="1:4" ht="15" x14ac:dyDescent="0.25">
      <c r="A549" s="215" t="s">
        <v>804</v>
      </c>
      <c r="B549" s="213" t="s">
        <v>962</v>
      </c>
      <c r="C549" s="213"/>
      <c r="D549" s="213"/>
    </row>
    <row r="550" spans="1:4" ht="15" x14ac:dyDescent="0.25">
      <c r="A550" s="215" t="s">
        <v>803</v>
      </c>
      <c r="B550" s="213" t="s">
        <v>966</v>
      </c>
      <c r="C550" s="213"/>
      <c r="D550" s="213"/>
    </row>
    <row r="551" spans="1:4" ht="15" x14ac:dyDescent="0.25">
      <c r="A551" s="215" t="s">
        <v>729</v>
      </c>
      <c r="B551" s="213" t="s">
        <v>971</v>
      </c>
      <c r="C551" s="213"/>
      <c r="D551" s="213"/>
    </row>
    <row r="552" spans="1:4" ht="15" x14ac:dyDescent="0.25">
      <c r="A552" s="215" t="s">
        <v>721</v>
      </c>
      <c r="B552" s="213" t="s">
        <v>983</v>
      </c>
      <c r="C552" s="213"/>
      <c r="D552" s="213"/>
    </row>
    <row r="553" spans="1:4" ht="15" x14ac:dyDescent="0.25">
      <c r="A553" s="215" t="s">
        <v>616</v>
      </c>
      <c r="B553" s="213" t="s">
        <v>1016</v>
      </c>
      <c r="C553" s="213"/>
      <c r="D553" s="213"/>
    </row>
    <row r="554" spans="1:4" ht="15" x14ac:dyDescent="0.25">
      <c r="A554" s="215" t="s">
        <v>707</v>
      </c>
      <c r="B554" s="213" t="s">
        <v>1019</v>
      </c>
      <c r="C554" s="213"/>
      <c r="D554" s="213"/>
    </row>
    <row r="555" spans="1:4" ht="15" x14ac:dyDescent="0.25">
      <c r="A555" s="215" t="s">
        <v>655</v>
      </c>
      <c r="B555" s="213" t="s">
        <v>1029</v>
      </c>
      <c r="C555" s="213"/>
      <c r="D555" s="213"/>
    </row>
    <row r="556" spans="1:4" ht="15" x14ac:dyDescent="0.25">
      <c r="A556" s="215" t="s">
        <v>1033</v>
      </c>
      <c r="B556" s="213" t="s">
        <v>1029</v>
      </c>
      <c r="C556" s="213"/>
      <c r="D556" s="213"/>
    </row>
    <row r="557" spans="1:4" ht="15" x14ac:dyDescent="0.25">
      <c r="A557" s="215" t="s">
        <v>1038</v>
      </c>
      <c r="B557" s="213" t="s">
        <v>1029</v>
      </c>
      <c r="C557" s="213"/>
    </row>
    <row r="558" spans="1:4" ht="15" x14ac:dyDescent="0.25">
      <c r="A558" s="215" t="s">
        <v>1041</v>
      </c>
      <c r="B558" s="213" t="s">
        <v>1029</v>
      </c>
      <c r="C558" s="213"/>
    </row>
    <row r="559" spans="1:4" ht="15" x14ac:dyDescent="0.25">
      <c r="A559" s="215" t="s">
        <v>1050</v>
      </c>
      <c r="B559" s="213" t="s">
        <v>1029</v>
      </c>
      <c r="C559" s="213"/>
    </row>
    <row r="560" spans="1:4" ht="15" x14ac:dyDescent="0.25">
      <c r="A560" s="215" t="s">
        <v>741</v>
      </c>
      <c r="B560" s="213" t="s">
        <v>1055</v>
      </c>
      <c r="C560" s="213"/>
    </row>
    <row r="561" spans="1:3" ht="15" x14ac:dyDescent="0.25">
      <c r="A561" s="215" t="s">
        <v>766</v>
      </c>
      <c r="B561" s="213" t="s">
        <v>1072</v>
      </c>
      <c r="C561" s="213"/>
    </row>
    <row r="562" spans="1:3" ht="15" x14ac:dyDescent="0.25">
      <c r="A562" s="215" t="s">
        <v>1076</v>
      </c>
      <c r="B562" s="213" t="s">
        <v>1077</v>
      </c>
      <c r="C562" s="213"/>
    </row>
    <row r="563" spans="1:3" ht="15" x14ac:dyDescent="0.25">
      <c r="A563" s="215" t="s">
        <v>1104</v>
      </c>
      <c r="B563" s="213" t="s">
        <v>1105</v>
      </c>
      <c r="C563" s="213"/>
    </row>
    <row r="564" spans="1:3" ht="15" x14ac:dyDescent="0.25">
      <c r="A564" s="215" t="s">
        <v>1108</v>
      </c>
      <c r="B564" s="213" t="s">
        <v>1109</v>
      </c>
      <c r="C564" s="213"/>
    </row>
    <row r="565" spans="1:3" ht="15" x14ac:dyDescent="0.25">
      <c r="A565" s="215" t="s">
        <v>780</v>
      </c>
      <c r="B565" s="213" t="s">
        <v>1431</v>
      </c>
      <c r="C565" s="213"/>
    </row>
    <row r="566" spans="1:3" ht="15" x14ac:dyDescent="0.25">
      <c r="A566" s="215" t="s">
        <v>623</v>
      </c>
      <c r="B566" s="213" t="s">
        <v>1115</v>
      </c>
      <c r="C566" s="213"/>
    </row>
    <row r="567" spans="1:3" ht="15" x14ac:dyDescent="0.25">
      <c r="A567" s="215" t="s">
        <v>1118</v>
      </c>
      <c r="B567" s="213" t="s">
        <v>1119</v>
      </c>
      <c r="C567" s="213"/>
    </row>
    <row r="568" spans="1:3" ht="15" x14ac:dyDescent="0.25">
      <c r="A568" s="215" t="s">
        <v>701</v>
      </c>
      <c r="B568" s="213" t="s">
        <v>1123</v>
      </c>
      <c r="C568" s="213"/>
    </row>
    <row r="569" spans="1:3" ht="15" x14ac:dyDescent="0.25">
      <c r="A569" s="215" t="s">
        <v>713</v>
      </c>
      <c r="B569" s="213" t="s">
        <v>1127</v>
      </c>
      <c r="C569" s="213"/>
    </row>
    <row r="570" spans="1:3" ht="15" x14ac:dyDescent="0.25">
      <c r="A570" s="215" t="s">
        <v>718</v>
      </c>
      <c r="B570" s="213" t="s">
        <v>1131</v>
      </c>
      <c r="C570" s="213"/>
    </row>
    <row r="571" spans="1:3" ht="15" x14ac:dyDescent="0.25">
      <c r="A571" s="215" t="s">
        <v>698</v>
      </c>
      <c r="B571" s="213" t="s">
        <v>1136</v>
      </c>
      <c r="C571" s="213"/>
    </row>
    <row r="572" spans="1:3" ht="15" x14ac:dyDescent="0.25">
      <c r="A572" s="215" t="s">
        <v>717</v>
      </c>
      <c r="B572" s="213" t="s">
        <v>1165</v>
      </c>
      <c r="C572" s="213"/>
    </row>
    <row r="573" spans="1:3" ht="15" x14ac:dyDescent="0.25">
      <c r="A573" s="215" t="s">
        <v>748</v>
      </c>
      <c r="B573" s="213" t="s">
        <v>1172</v>
      </c>
      <c r="C573" s="213"/>
    </row>
    <row r="574" spans="1:3" ht="15" x14ac:dyDescent="0.25">
      <c r="A574" s="215" t="s">
        <v>704</v>
      </c>
      <c r="B574" s="213" t="s">
        <v>1196</v>
      </c>
      <c r="C574" s="213"/>
    </row>
    <row r="575" spans="1:3" ht="15" x14ac:dyDescent="0.25">
      <c r="A575" s="215" t="s">
        <v>720</v>
      </c>
      <c r="B575" s="213" t="s">
        <v>1218</v>
      </c>
      <c r="C575" s="213"/>
    </row>
    <row r="576" spans="1:3" ht="15" x14ac:dyDescent="0.25">
      <c r="A576" s="215" t="s">
        <v>1221</v>
      </c>
      <c r="B576" s="213" t="s">
        <v>1222</v>
      </c>
      <c r="C576" s="213"/>
    </row>
    <row r="577" spans="1:3" ht="15" x14ac:dyDescent="0.25">
      <c r="A577" s="215" t="s">
        <v>615</v>
      </c>
      <c r="B577" s="213" t="s">
        <v>1225</v>
      </c>
      <c r="C577" s="213"/>
    </row>
    <row r="578" spans="1:3" ht="15" x14ac:dyDescent="0.25">
      <c r="A578" s="215" t="s">
        <v>673</v>
      </c>
      <c r="B578" s="213" t="s">
        <v>1229</v>
      </c>
      <c r="C578" s="213"/>
    </row>
    <row r="579" spans="1:3" ht="15" x14ac:dyDescent="0.25">
      <c r="A579" s="215" t="s">
        <v>1233</v>
      </c>
      <c r="B579" s="213" t="s">
        <v>1234</v>
      </c>
      <c r="C579" s="213"/>
    </row>
    <row r="580" spans="1:3" ht="15" x14ac:dyDescent="0.25">
      <c r="A580" s="215" t="s">
        <v>1238</v>
      </c>
      <c r="B580" s="213" t="s">
        <v>1239</v>
      </c>
      <c r="C580" s="213"/>
    </row>
    <row r="581" spans="1:3" ht="15" x14ac:dyDescent="0.25">
      <c r="A581" s="215" t="s">
        <v>1254</v>
      </c>
      <c r="B581" s="213" t="s">
        <v>1255</v>
      </c>
      <c r="C581" s="213"/>
    </row>
    <row r="582" spans="1:3" ht="15" x14ac:dyDescent="0.25">
      <c r="A582" s="215" t="s">
        <v>1383</v>
      </c>
      <c r="B582" s="213" t="s">
        <v>1384</v>
      </c>
      <c r="C582" s="213"/>
    </row>
    <row r="583" spans="1:3" ht="15" x14ac:dyDescent="0.25">
      <c r="A583" s="215" t="s">
        <v>618</v>
      </c>
      <c r="B583" s="213" t="s">
        <v>1425</v>
      </c>
      <c r="C583" s="213"/>
    </row>
    <row r="584" spans="1:3" ht="15" x14ac:dyDescent="0.25">
      <c r="A584" s="215"/>
      <c r="B584" s="213"/>
      <c r="C584" s="213"/>
    </row>
    <row r="585" spans="1:3" ht="15" x14ac:dyDescent="0.25">
      <c r="B585" s="213"/>
    </row>
    <row r="586" spans="1:3" ht="15" x14ac:dyDescent="0.25">
      <c r="B586" s="213"/>
    </row>
    <row r="587" spans="1:3" ht="15" x14ac:dyDescent="0.25">
      <c r="B587" s="213"/>
    </row>
    <row r="588" spans="1:3" ht="15" x14ac:dyDescent="0.25">
      <c r="B588" s="213"/>
    </row>
    <row r="589" spans="1:3" ht="15" x14ac:dyDescent="0.25">
      <c r="B589" s="213"/>
    </row>
    <row r="590" spans="1:3" ht="15" x14ac:dyDescent="0.25">
      <c r="B590" s="213"/>
    </row>
    <row r="591" spans="1:3" ht="15" x14ac:dyDescent="0.25">
      <c r="B591" s="213"/>
    </row>
    <row r="592" spans="1:3" ht="15" x14ac:dyDescent="0.25">
      <c r="B592" s="213"/>
    </row>
    <row r="593" spans="2:2" ht="15" x14ac:dyDescent="0.25">
      <c r="B593" s="213"/>
    </row>
    <row r="594" spans="2:2" ht="15" x14ac:dyDescent="0.25">
      <c r="B594" s="213"/>
    </row>
    <row r="595" spans="2:2" ht="15" x14ac:dyDescent="0.25">
      <c r="B595" s="213"/>
    </row>
    <row r="596" spans="2:2" ht="15" x14ac:dyDescent="0.25">
      <c r="B596" s="213"/>
    </row>
    <row r="597" spans="2:2" ht="15" x14ac:dyDescent="0.25">
      <c r="B597" s="213"/>
    </row>
    <row r="598" spans="2:2" ht="15" x14ac:dyDescent="0.25">
      <c r="B598" s="213"/>
    </row>
    <row r="599" spans="2:2" ht="15" x14ac:dyDescent="0.25">
      <c r="B599" s="213"/>
    </row>
    <row r="600" spans="2:2" ht="15" x14ac:dyDescent="0.25">
      <c r="B600" s="213"/>
    </row>
    <row r="601" spans="2:2" ht="15" x14ac:dyDescent="0.25">
      <c r="B601" s="213"/>
    </row>
    <row r="602" spans="2:2" ht="15" x14ac:dyDescent="0.25">
      <c r="B602" s="213"/>
    </row>
    <row r="603" spans="2:2" ht="15" x14ac:dyDescent="0.25">
      <c r="B603" s="213"/>
    </row>
    <row r="604" spans="2:2" ht="15" x14ac:dyDescent="0.25">
      <c r="B604" s="213"/>
    </row>
    <row r="605" spans="2:2" ht="15" x14ac:dyDescent="0.25">
      <c r="B605" s="213"/>
    </row>
    <row r="606" spans="2:2" ht="15" x14ac:dyDescent="0.25">
      <c r="B606" s="213"/>
    </row>
    <row r="607" spans="2:2" ht="15" x14ac:dyDescent="0.25">
      <c r="B607" s="213"/>
    </row>
    <row r="608" spans="2:2" ht="15" x14ac:dyDescent="0.25">
      <c r="B608" s="213"/>
    </row>
    <row r="609" spans="2:2" ht="15" x14ac:dyDescent="0.25">
      <c r="B609" s="213"/>
    </row>
    <row r="610" spans="2:2" ht="15" x14ac:dyDescent="0.25">
      <c r="B610" s="213"/>
    </row>
    <row r="611" spans="2:2" ht="15" x14ac:dyDescent="0.25">
      <c r="B611" s="213"/>
    </row>
    <row r="612" spans="2:2" ht="15" x14ac:dyDescent="0.25">
      <c r="B612" s="213"/>
    </row>
    <row r="613" spans="2:2" ht="15" x14ac:dyDescent="0.25">
      <c r="B613" s="213"/>
    </row>
    <row r="614" spans="2:2" ht="15" x14ac:dyDescent="0.25">
      <c r="B614" s="213"/>
    </row>
    <row r="615" spans="2:2" ht="15" x14ac:dyDescent="0.25">
      <c r="B615" s="213"/>
    </row>
    <row r="616" spans="2:2" ht="15" x14ac:dyDescent="0.25">
      <c r="B616" s="213"/>
    </row>
    <row r="617" spans="2:2" ht="15" x14ac:dyDescent="0.25">
      <c r="B617" s="213"/>
    </row>
    <row r="618" spans="2:2" ht="15" x14ac:dyDescent="0.25">
      <c r="B618" s="213"/>
    </row>
    <row r="619" spans="2:2" ht="15" x14ac:dyDescent="0.25">
      <c r="B619" s="213"/>
    </row>
    <row r="620" spans="2:2" ht="15" x14ac:dyDescent="0.25">
      <c r="B620" s="213"/>
    </row>
    <row r="621" spans="2:2" ht="15" x14ac:dyDescent="0.25">
      <c r="B621" s="213"/>
    </row>
    <row r="622" spans="2:2" ht="15" x14ac:dyDescent="0.25">
      <c r="B622" s="213"/>
    </row>
    <row r="623" spans="2:2" ht="15" x14ac:dyDescent="0.25">
      <c r="B623" s="213"/>
    </row>
    <row r="624" spans="2:2" ht="15" x14ac:dyDescent="0.25">
      <c r="B624" s="213"/>
    </row>
    <row r="625" spans="2:2" ht="15" x14ac:dyDescent="0.25">
      <c r="B625" s="213"/>
    </row>
    <row r="626" spans="2:2" ht="15" x14ac:dyDescent="0.25">
      <c r="B626" s="213"/>
    </row>
    <row r="627" spans="2:2" ht="15" x14ac:dyDescent="0.25">
      <c r="B627" s="213"/>
    </row>
    <row r="628" spans="2:2" ht="15" x14ac:dyDescent="0.25">
      <c r="B628" s="213"/>
    </row>
  </sheetData>
  <autoFilter ref="A1:E517" xr:uid="{00000000-0009-0000-0000-000007000000}">
    <sortState xmlns:xlrd2="http://schemas.microsoft.com/office/spreadsheetml/2017/richdata2" ref="A2:E623">
      <sortCondition ref="A1:A623"/>
    </sortState>
  </autoFilter>
  <conditionalFormatting sqref="A513">
    <cfRule type="colorScale" priority="1">
      <colorScale>
        <cfvo type="min"/>
        <cfvo type="percentile" val="50"/>
        <cfvo type="max"/>
        <color rgb="FFF8696B"/>
        <color rgb="FFFFEB84"/>
        <color rgb="FF63BE7B"/>
      </colorScale>
    </cfRule>
  </conditionalFormatting>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28201a5-4980-454b-b68f-b51c618fd3e5" xsi:nil="true"/>
    <lcf76f155ced4ddcb4097134ff3c332f xmlns="009d42a5-c66e-4786-b0bb-1ca4059174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B4276A6F952F4B99C68881E2E6715E" ma:contentTypeVersion="20" ma:contentTypeDescription="Crear nuevo documento." ma:contentTypeScope="" ma:versionID="c354285e49a8c6f66e29b931efd56b1a">
  <xsd:schema xmlns:xsd="http://www.w3.org/2001/XMLSchema" xmlns:xs="http://www.w3.org/2001/XMLSchema" xmlns:p="http://schemas.microsoft.com/office/2006/metadata/properties" xmlns:ns1="http://schemas.microsoft.com/sharepoint/v3" xmlns:ns2="828201a5-4980-454b-b68f-b51c618fd3e5" xmlns:ns3="009d42a5-c66e-4786-b0bb-1ca405917402" targetNamespace="http://schemas.microsoft.com/office/2006/metadata/properties" ma:root="true" ma:fieldsID="3481cf42f78600827ffeb5bf22801045" ns1:_="" ns2:_="" ns3:_="">
    <xsd:import namespace="http://schemas.microsoft.com/sharepoint/v3"/>
    <xsd:import namespace="828201a5-4980-454b-b68f-b51c618fd3e5"/>
    <xsd:import namespace="009d42a5-c66e-4786-b0bb-1ca4059174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201a5-4980-454b-b68f-b51c618fd3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1f42e7f-68fc-45d2-b86d-2f89a49f818f}" ma:internalName="TaxCatchAll" ma:showField="CatchAllData" ma:web="828201a5-4980-454b-b68f-b51c618fd3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9d42a5-c66e-4786-b0bb-1ca4059174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e699ab5-d0a1-46d4-b005-a58804273b2d"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6E30EA-A4F7-475C-90EF-E0B4E303214D}">
  <ds:schemaRefs>
    <ds:schemaRef ds:uri="http://schemas.microsoft.com/office/2006/metadata/properties"/>
    <ds:schemaRef ds:uri="http://schemas.microsoft.com/office/2006/documentManagement/types"/>
    <ds:schemaRef ds:uri="http://purl.org/dc/terms/"/>
    <ds:schemaRef ds:uri="http://purl.org/dc/elements/1.1/"/>
    <ds:schemaRef ds:uri="http://schemas.microsoft.com/sharepoint/v3"/>
    <ds:schemaRef ds:uri="http://www.w3.org/XML/1998/namespace"/>
    <ds:schemaRef ds:uri="http://purl.org/dc/dcmitype/"/>
    <ds:schemaRef ds:uri="http://schemas.microsoft.com/office/infopath/2007/PartnerControls"/>
    <ds:schemaRef ds:uri="http://schemas.openxmlformats.org/package/2006/metadata/core-properties"/>
    <ds:schemaRef ds:uri="009d42a5-c66e-4786-b0bb-1ca405917402"/>
    <ds:schemaRef ds:uri="828201a5-4980-454b-b68f-b51c618fd3e5"/>
  </ds:schemaRefs>
</ds:datastoreItem>
</file>

<file path=customXml/itemProps2.xml><?xml version="1.0" encoding="utf-8"?>
<ds:datastoreItem xmlns:ds="http://schemas.openxmlformats.org/officeDocument/2006/customXml" ds:itemID="{016DF511-AFF8-4B94-B505-22B8FED50326}">
  <ds:schemaRefs>
    <ds:schemaRef ds:uri="http://schemas.microsoft.com/sharepoint/v3/contenttype/forms"/>
  </ds:schemaRefs>
</ds:datastoreItem>
</file>

<file path=customXml/itemProps3.xml><?xml version="1.0" encoding="utf-8"?>
<ds:datastoreItem xmlns:ds="http://schemas.openxmlformats.org/officeDocument/2006/customXml" ds:itemID="{D5559C61-4C5F-4C65-BB74-A1F5E533D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8201a5-4980-454b-b68f-b51c618fd3e5"/>
    <ds:schemaRef ds:uri="009d42a5-c66e-4786-b0bb-1ca405917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46</vt:i4>
      </vt:variant>
    </vt:vector>
  </HeadingPairs>
  <TitlesOfParts>
    <vt:vector size="54" baseType="lpstr">
      <vt:lpstr>PPNE1 </vt:lpstr>
      <vt:lpstr>PPNE2</vt:lpstr>
      <vt:lpstr>Sheet1</vt:lpstr>
      <vt:lpstr>PPNE2.1</vt:lpstr>
      <vt:lpstr>PPNE3</vt:lpstr>
      <vt:lpstr>PPNE4</vt:lpstr>
      <vt:lpstr>PPNE5</vt:lpstr>
      <vt:lpstr>Insumos</vt:lpstr>
      <vt:lpstr>'PPNE1 '!Área_de_impresión</vt:lpstr>
      <vt:lpstr>PPNE2!Área_de_impresión</vt:lpstr>
      <vt:lpstr>PPNE3!Área_de_impresión</vt:lpstr>
      <vt:lpstr>PPNE4!Área_de_impresión</vt:lpstr>
      <vt:lpstr>PPNE5!Área_de_impresión</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PPNE4!Títulos_a_imprimir</vt:lpstr>
      <vt:lpstr>PPNE5!Títulos_a_imprimir</vt:lpstr>
    </vt:vector>
  </TitlesOfParts>
  <Manager/>
  <Company>sespas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Ilka Gonzalez</dc:creator>
  <cp:keywords/>
  <dc:description/>
  <cp:lastModifiedBy>Eunice Gonzalez</cp:lastModifiedBy>
  <cp:revision/>
  <cp:lastPrinted>2025-04-10T14:57:33Z</cp:lastPrinted>
  <dcterms:created xsi:type="dcterms:W3CDTF">2007-07-31T17:41:49Z</dcterms:created>
  <dcterms:modified xsi:type="dcterms:W3CDTF">2025-04-10T15:04:02Z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0x0101007CB4276A6F952F4B99C68881E2E6715E</vt:lpwstr>
  </property>
  <property fmtid="{D5CDD505-2E9C-101B-9397-08002B2CF9AE}" pid="3" name="MediaServiceImageTags">
    <vt:lpwstr/>
  </property>
</Properties>
</file>