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055" windowHeight="5535"/>
  </bookViews>
  <sheets>
    <sheet name="EJECUCION ABRIL-2022" sheetId="19" r:id="rId1"/>
  </sheets>
  <definedNames>
    <definedName name="_xlnm.Print_Area" localSheetId="0">'EJECUCION ABRIL-2022'!$A$1:$N$109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19" l="1"/>
  <c r="F35" i="19"/>
  <c r="F34" i="19"/>
  <c r="F31" i="19"/>
  <c r="F25" i="19"/>
  <c r="F23" i="19"/>
  <c r="F22" i="19"/>
  <c r="F33" i="19"/>
  <c r="F29" i="19"/>
  <c r="F27" i="19"/>
  <c r="F26" i="19"/>
  <c r="F19" i="19"/>
  <c r="F17" i="19" l="1"/>
  <c r="F14" i="19"/>
  <c r="F13" i="19"/>
  <c r="E37" i="19" l="1"/>
  <c r="E35" i="19"/>
  <c r="E26" i="19"/>
  <c r="E25" i="19"/>
  <c r="E22" i="19"/>
  <c r="E14" i="19"/>
  <c r="E13" i="19"/>
  <c r="E32" i="19" l="1"/>
  <c r="E19" i="19"/>
  <c r="E17" i="19" l="1"/>
  <c r="D17" i="19" l="1"/>
  <c r="D14" i="19"/>
  <c r="D13" i="19"/>
  <c r="C17" i="19" l="1"/>
  <c r="C14" i="19"/>
  <c r="B75" i="19"/>
  <c r="B74" i="19"/>
  <c r="B73" i="19"/>
  <c r="N72" i="19"/>
  <c r="M72" i="19"/>
  <c r="L72" i="19"/>
  <c r="K72" i="19"/>
  <c r="J72" i="19"/>
  <c r="I72" i="19"/>
  <c r="H72" i="19"/>
  <c r="G72" i="19"/>
  <c r="F72" i="19"/>
  <c r="E72" i="19"/>
  <c r="D72" i="19"/>
  <c r="B72" i="19" s="1"/>
  <c r="C72" i="19"/>
  <c r="B71" i="19"/>
  <c r="B70" i="19"/>
  <c r="N69" i="19"/>
  <c r="M69" i="19"/>
  <c r="L69" i="19"/>
  <c r="K69" i="19"/>
  <c r="J69" i="19"/>
  <c r="I69" i="19"/>
  <c r="H69" i="19"/>
  <c r="G69" i="19"/>
  <c r="F69" i="19"/>
  <c r="E69" i="19"/>
  <c r="D69" i="19"/>
  <c r="C69" i="19"/>
  <c r="B69" i="19" s="1"/>
  <c r="B68" i="19"/>
  <c r="B67" i="19"/>
  <c r="B66" i="19"/>
  <c r="B65" i="19"/>
  <c r="N64" i="19"/>
  <c r="M64" i="19"/>
  <c r="L64" i="19"/>
  <c r="K64" i="19"/>
  <c r="J64" i="19"/>
  <c r="I64" i="19"/>
  <c r="H64" i="19"/>
  <c r="G64" i="19"/>
  <c r="F64" i="19"/>
  <c r="E64" i="19"/>
  <c r="D64" i="19"/>
  <c r="C64" i="19"/>
  <c r="B64" i="19" s="1"/>
  <c r="B63" i="19"/>
  <c r="B62" i="19"/>
  <c r="B61" i="19"/>
  <c r="B60" i="19"/>
  <c r="B59" i="19"/>
  <c r="B58" i="19"/>
  <c r="B57" i="19"/>
  <c r="B56" i="19"/>
  <c r="B55" i="19"/>
  <c r="N54" i="19"/>
  <c r="M54" i="19"/>
  <c r="L54" i="19"/>
  <c r="K54" i="19"/>
  <c r="J54" i="19"/>
  <c r="I54" i="19"/>
  <c r="H54" i="19"/>
  <c r="G54" i="19"/>
  <c r="F54" i="19"/>
  <c r="E54" i="19"/>
  <c r="D54" i="19"/>
  <c r="C54" i="19"/>
  <c r="B53" i="19"/>
  <c r="B52" i="19"/>
  <c r="B51" i="19"/>
  <c r="B50" i="19"/>
  <c r="B49" i="19"/>
  <c r="B48" i="19"/>
  <c r="B47" i="19"/>
  <c r="N46" i="19"/>
  <c r="M46" i="19"/>
  <c r="L46" i="19"/>
  <c r="K46" i="19"/>
  <c r="J46" i="19"/>
  <c r="I46" i="19"/>
  <c r="H46" i="19"/>
  <c r="G46" i="19"/>
  <c r="F46" i="19"/>
  <c r="E46" i="19"/>
  <c r="D46" i="19"/>
  <c r="C46" i="19"/>
  <c r="B46" i="19"/>
  <c r="B45" i="19"/>
  <c r="B44" i="19"/>
  <c r="B43" i="19"/>
  <c r="B42" i="19"/>
  <c r="B41" i="19"/>
  <c r="B40" i="19"/>
  <c r="B39" i="19"/>
  <c r="N38" i="19"/>
  <c r="M38" i="19"/>
  <c r="L38" i="19"/>
  <c r="K38" i="19"/>
  <c r="J38" i="19"/>
  <c r="I38" i="19"/>
  <c r="H38" i="19"/>
  <c r="G38" i="19"/>
  <c r="F38" i="19"/>
  <c r="E38" i="19"/>
  <c r="D38" i="19"/>
  <c r="C38" i="19"/>
  <c r="C37" i="19"/>
  <c r="B37" i="19" s="1"/>
  <c r="B36" i="19"/>
  <c r="B35" i="19"/>
  <c r="B34" i="19"/>
  <c r="B33" i="19"/>
  <c r="B32" i="19"/>
  <c r="B31" i="19"/>
  <c r="B30" i="19"/>
  <c r="B29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B27" i="19"/>
  <c r="C26" i="19"/>
  <c r="B26" i="19"/>
  <c r="B25" i="19"/>
  <c r="B24" i="19"/>
  <c r="B23" i="19"/>
  <c r="B22" i="19"/>
  <c r="B21" i="19"/>
  <c r="B20" i="19"/>
  <c r="B19" i="19"/>
  <c r="N18" i="19"/>
  <c r="M18" i="19"/>
  <c r="M76" i="19" s="1"/>
  <c r="L18" i="19"/>
  <c r="K18" i="19"/>
  <c r="J18" i="19"/>
  <c r="I18" i="19"/>
  <c r="I76" i="19" s="1"/>
  <c r="H18" i="19"/>
  <c r="G18" i="19"/>
  <c r="F18" i="19"/>
  <c r="E18" i="19"/>
  <c r="D18" i="19"/>
  <c r="C18" i="19"/>
  <c r="B17" i="19"/>
  <c r="B16" i="19"/>
  <c r="B15" i="19"/>
  <c r="B14" i="19"/>
  <c r="B13" i="19"/>
  <c r="N12" i="19"/>
  <c r="N76" i="19" s="1"/>
  <c r="M12" i="19"/>
  <c r="L12" i="19"/>
  <c r="L76" i="19" s="1"/>
  <c r="K12" i="19"/>
  <c r="K76" i="19" s="1"/>
  <c r="J12" i="19"/>
  <c r="J76" i="19" s="1"/>
  <c r="I12" i="19"/>
  <c r="H12" i="19"/>
  <c r="H76" i="19" s="1"/>
  <c r="G12" i="19"/>
  <c r="G76" i="19" s="1"/>
  <c r="F12" i="19"/>
  <c r="E12" i="19"/>
  <c r="D12" i="19"/>
  <c r="C12" i="19"/>
  <c r="C76" i="19" s="1"/>
  <c r="B38" i="19" l="1"/>
  <c r="F76" i="19"/>
  <c r="B54" i="19"/>
  <c r="E76" i="19"/>
  <c r="B28" i="19"/>
  <c r="B18" i="19"/>
  <c r="D76" i="19"/>
  <c r="B12" i="19"/>
  <c r="B76" i="19" l="1"/>
</calcChain>
</file>

<file path=xl/sharedStrings.xml><?xml version="1.0" encoding="utf-8"?>
<sst xmlns="http://schemas.openxmlformats.org/spreadsheetml/2006/main" count="98" uniqueCount="98">
  <si>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</si>
  <si>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</si>
  <si>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</si>
  <si>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</si>
  <si>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</si>
  <si>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</si>
  <si>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</si>
  <si>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</si>
  <si>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</si>
  <si>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</si>
  <si>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</si>
  <si>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</si>
  <si>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</si>
  <si>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</si>
  <si>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</si>
  <si>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</si>
  <si>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</si>
  <si>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</si>
  <si>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</si>
  <si>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</si>
  <si>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</si>
  <si>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</si>
  <si>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</si>
  <si>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</si>
  <si>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</si>
  <si>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</si>
  <si>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</si>
  <si>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</si>
  <si>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</si>
  <si>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</si>
  <si>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</si>
  <si>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</si>
  <si>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</si>
  <si>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</si>
  <si>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</si>
  <si>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</si>
  <si>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</si>
  <si>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</si>
  <si>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</si>
  <si>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</si>
  <si>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</si>
  <si>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</si>
  <si>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</si>
  <si>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</si>
  <si>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</si>
  <si>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</si>
  <si>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</si>
  <si>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</si>
  <si>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</si>
  <si>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</si>
  <si>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</si>
  <si>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</si>
  <si>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</si>
  <si>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</si>
  <si>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</si>
  <si>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</si>
  <si>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</si>
  <si>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</si>
  <si>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</si>
  <si>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</si>
  <si>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</si>
  <si>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</si>
  <si>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</si>
  <si>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</si>
  <si>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</si>
  <si>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</si>
  <si>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</si>
  <si>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</si>
  <si>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</si>
  <si>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</si>
  <si>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</si>
  <si>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</si>
  <si>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</si>
  <si>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</si>
  <si>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</si>
  <si>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</si>
  <si>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</si>
  <si>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</si>
  <si>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</si>
  <si>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</si>
  <si>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</si>
  <si>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</si>
  <si>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</si>
  <si>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</si>
  <si>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</si>
  <si>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</si>
  <si>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</si>
  <si>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</si>
  <si>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</si>
  <si>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</si>
  <si>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</si>
  <si>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SERVICIO NACIONAL DE SALUD</t>
  </si>
  <si>
    <t>REGION</t>
  </si>
  <si>
    <t>Karla Massiel Gomez</t>
  </si>
  <si>
    <t>Lic. Francisco VillaBrille</t>
  </si>
  <si>
    <t>Preparado</t>
  </si>
  <si>
    <t>Revisado</t>
  </si>
  <si>
    <t>Ejecución de Gastos 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</si>
</sst>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31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2" xfId="2" applyFont="1" applyBorder="1" applyAlignment="1">
      <alignment horizontal="center"/>
    </xf>
    <xf numFmtId="0" fontId="6" fillId="0" borderId="2" xfId="2" applyFont="1" applyBorder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/>
    <xf numFmtId="0" fontId="2" fillId="3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/>
    <cellStyle name="Millares 2 4" xfId="5"/>
    <cellStyle name="Normal" xfId="0" builtinId="0"/>
    <cellStyle name="Normal 10" xfId="8"/>
    <cellStyle name="Normal 11" xfId="10"/>
    <cellStyle name="Normal 12 3" xfId="11"/>
    <cellStyle name="Normal 17" xfId="6"/>
    <cellStyle name="Normal 2 2" xfId="2"/>
    <cellStyle name="Normal 2 4" xfId="7"/>
    <cellStyle name="Normal 5" xfId="13"/>
    <cellStyle name="Normal 9" xfId="9"/>
    <cellStyle name="Normal 9 2 2" xfId="1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6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AEF3ECAF-B740-4586-92DD-2F176ECCD4FA}"/>
            </a:ext>
          </a:extLst>
        </xdr:cNvPr>
        <xdr:cNvSpPr/>
      </xdr:nvSpPr>
      <xdr:spPr>
        <a:xfrm>
          <a:off x="14366048" y="208572"/>
          <a:ext cx="103433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4</xdr:row>
      <xdr:rowOff>9697</xdr:rowOff>
    </xdr:from>
    <xdr:to>
      <xdr:col>0</xdr:col>
      <xdr:colOff>1414731</xdr:colOff>
      <xdr:row>7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9FD925F7-E8C9-4BD5-A629-0B48E67F2C39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1238250</xdr:colOff>
      <xdr:row>0</xdr:row>
      <xdr:rowOff>38272</xdr:rowOff>
    </xdr:from>
    <xdr:to>
      <xdr:col>0</xdr:col>
      <xdr:colOff>3409950</xdr:colOff>
      <xdr:row>3</xdr:row>
      <xdr:rowOff>142875</xdr:rowOff>
    </xdr:to>
    <xdr:pic>
      <xdr:nvPicPr>
        <xdr:cNvPr id="4" name="Imagen 1">
          <a:extLst>
            <a:ext uri="{FF2B5EF4-FFF2-40B4-BE49-F238E27FC236}">
              <a16:creationId xmlns="" xmlns:a16="http://schemas.microsoft.com/office/drawing/2014/main" id="{6DD6C26A-61CC-4E8B-AF75-9B28BA16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8272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581025</xdr:colOff>
      <xdr:row>1</xdr:row>
      <xdr:rowOff>66675</xdr:rowOff>
    </xdr:from>
    <xdr:to>
      <xdr:col>6</xdr:col>
      <xdr:colOff>228600</xdr:colOff>
      <xdr:row>4</xdr:row>
      <xdr:rowOff>182035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30480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1171575</xdr:colOff>
      <xdr:row>92</xdr:row>
      <xdr:rowOff>19050</xdr:rowOff>
    </xdr:from>
    <xdr:to>
      <xdr:col>0</xdr:col>
      <xdr:colOff>2905125</xdr:colOff>
      <xdr:row>94</xdr:row>
      <xdr:rowOff>85725</xdr:rowOff>
    </xdr:to>
    <xdr:pic>
      <xdr:nvPicPr>
        <xdr:cNvPr id="6" name="Imagen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17726025"/>
          <a:ext cx="17335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276225</xdr:colOff>
      <xdr:row>90</xdr:row>
      <xdr:rowOff>28575</xdr:rowOff>
    </xdr:from>
    <xdr:to>
      <xdr:col>3</xdr:col>
      <xdr:colOff>342900</xdr:colOff>
      <xdr:row>94</xdr:row>
      <xdr:rowOff>123825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5200650" y="1735455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3181350</xdr:colOff>
      <xdr:row>88</xdr:row>
      <xdr:rowOff>95250</xdr:rowOff>
    </xdr:from>
    <xdr:to>
      <xdr:col>1</xdr:col>
      <xdr:colOff>914400</xdr:colOff>
      <xdr:row>97</xdr:row>
      <xdr:rowOff>0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12" t="1714" r="6763" b="1142"/>
        <a:stretch/>
      </xdr:blipFill>
      <xdr:spPr bwMode="auto">
        <a:xfrm>
          <a:off x="3181350" y="17040225"/>
          <a:ext cx="1676400" cy="1619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tabSelected="1" topLeftCell="A19" workbookViewId="0">
      <selection activeCell="F38" sqref="F38"/>
    </sheetView>
  </sheetViews>
  <sheetFormatPr baseColWidth="10" defaultRowHeight="15" x14ac:dyDescent="0.25"/>
  <cols>
    <col min="1" max="1" width="59.140625" customWidth="1"/>
    <col min="2" max="2" width="16.28515625" customWidth="1"/>
    <col min="3" max="3" width="15.42578125" customWidth="1"/>
    <col min="4" max="4" width="13.85546875" customWidth="1"/>
    <col min="5" max="5" width="15" customWidth="1"/>
    <col min="6" max="6" width="14.28515625" customWidth="1"/>
  </cols>
  <sheetData>
    <row r="1" spans="1:14" ht="18.75" x14ac:dyDescent="0.25">
      <c r="A1" s="28" t="s">
        <v>91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8.7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8.75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8.75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ht="18.7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ht="18.75" x14ac:dyDescent="0.25">
      <c r="A6" s="28" t="s">
        <v>92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5.75" x14ac:dyDescent="0.25">
      <c r="A7" s="29" t="s">
        <v>97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0" spans="1:14" ht="31.5" x14ac:dyDescent="0.25">
      <c r="A10" s="1" t="s">
        <v>0</v>
      </c>
      <c r="B10" s="2" t="s">
        <v>90</v>
      </c>
      <c r="C10" s="2" t="s">
        <v>78</v>
      </c>
      <c r="D10" s="2" t="s">
        <v>79</v>
      </c>
      <c r="E10" s="2" t="s">
        <v>80</v>
      </c>
      <c r="F10" s="2" t="s">
        <v>81</v>
      </c>
      <c r="G10" s="2" t="s">
        <v>82</v>
      </c>
      <c r="H10" s="2" t="s">
        <v>83</v>
      </c>
      <c r="I10" s="2" t="s">
        <v>84</v>
      </c>
      <c r="J10" s="2" t="s">
        <v>85</v>
      </c>
      <c r="K10" s="2" t="s">
        <v>86</v>
      </c>
      <c r="L10" s="2" t="s">
        <v>87</v>
      </c>
      <c r="M10" s="2" t="s">
        <v>88</v>
      </c>
      <c r="N10" s="2" t="s">
        <v>89</v>
      </c>
    </row>
    <row r="11" spans="1:14" x14ac:dyDescent="0.25">
      <c r="A11" s="19" t="s">
        <v>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5">
      <c r="A12" s="20" t="s">
        <v>2</v>
      </c>
      <c r="B12" s="18">
        <f>SUM(C12:N12)</f>
        <v>156677510.11000001</v>
      </c>
      <c r="C12" s="12">
        <f>SUM(C13:C17)</f>
        <v>29621146.68</v>
      </c>
      <c r="D12" s="12">
        <f t="shared" ref="D12:N12" si="0">SUM(D13:D17)</f>
        <v>30893686.449999999</v>
      </c>
      <c r="E12" s="12">
        <f t="shared" si="0"/>
        <v>31689234.969999999</v>
      </c>
      <c r="F12" s="12">
        <f t="shared" si="0"/>
        <v>64473442.010000005</v>
      </c>
      <c r="G12" s="12">
        <f t="shared" si="0"/>
        <v>0</v>
      </c>
      <c r="H12" s="12">
        <f t="shared" si="0"/>
        <v>0</v>
      </c>
      <c r="I12" s="12">
        <f t="shared" si="0"/>
        <v>0</v>
      </c>
      <c r="J12" s="12">
        <f t="shared" si="0"/>
        <v>0</v>
      </c>
      <c r="K12" s="12">
        <f t="shared" si="0"/>
        <v>0</v>
      </c>
      <c r="L12" s="12">
        <f t="shared" si="0"/>
        <v>0</v>
      </c>
      <c r="M12" s="12">
        <f t="shared" si="0"/>
        <v>0</v>
      </c>
      <c r="N12" s="12">
        <f t="shared" si="0"/>
        <v>0</v>
      </c>
    </row>
    <row r="13" spans="1:14" x14ac:dyDescent="0.25">
      <c r="A13" s="21" t="s">
        <v>3</v>
      </c>
      <c r="B13" s="13">
        <f>SUM(C13:N13)</f>
        <v>96667474.479999989</v>
      </c>
      <c r="C13" s="4">
        <v>16605951.199999999</v>
      </c>
      <c r="D13" s="26">
        <f>16962070.74+9007555.62+424585.57</f>
        <v>26394211.93</v>
      </c>
      <c r="E13" s="4">
        <f>17077596.94+10272858.85</f>
        <v>27350455.789999999</v>
      </c>
      <c r="F13" s="4">
        <f>7827445.76+1372423.84+71389.02+17045596.94</f>
        <v>26316855.560000002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</row>
    <row r="14" spans="1:14" x14ac:dyDescent="0.25">
      <c r="A14" s="21" t="s">
        <v>4</v>
      </c>
      <c r="B14" s="13">
        <f t="shared" ref="B14:B17" si="1">SUM(C14:N14)</f>
        <v>44855101.25</v>
      </c>
      <c r="C14" s="4">
        <f>7724136.31+1028881.87+529031</f>
        <v>9282049.1799999997</v>
      </c>
      <c r="D14" s="4">
        <f>528031+177000</f>
        <v>705031</v>
      </c>
      <c r="E14" s="4">
        <f>66413+461618</f>
        <v>528031</v>
      </c>
      <c r="F14" s="4">
        <f>33812459.07+527531</f>
        <v>34339990.07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</row>
    <row r="15" spans="1:14" x14ac:dyDescent="0.25">
      <c r="A15" s="21" t="s">
        <v>36</v>
      </c>
      <c r="B15" s="13">
        <f t="shared" si="1"/>
        <v>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21" t="s">
        <v>5</v>
      </c>
      <c r="B16" s="13">
        <f t="shared" si="1"/>
        <v>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21" t="s">
        <v>6</v>
      </c>
      <c r="B17" s="13">
        <f t="shared" si="1"/>
        <v>15154934.379999999</v>
      </c>
      <c r="C17" s="4">
        <f>1184280.93+2548865.37</f>
        <v>3733146.3</v>
      </c>
      <c r="D17" s="4">
        <f>2603616.81+1190826.71</f>
        <v>3794443.52</v>
      </c>
      <c r="E17" s="4">
        <f>2621285.57+1189462.61</f>
        <v>3810748.1799999997</v>
      </c>
      <c r="F17" s="4">
        <f>1200235.61+2616360.77</f>
        <v>3816596.38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</row>
    <row r="18" spans="1:14" x14ac:dyDescent="0.25">
      <c r="A18" s="20" t="s">
        <v>7</v>
      </c>
      <c r="B18" s="11">
        <f>SUM(C18:N18)</f>
        <v>26167876.964000002</v>
      </c>
      <c r="C18" s="12">
        <f>SUM(C19:C27)</f>
        <v>1464653.7</v>
      </c>
      <c r="D18" s="12">
        <f t="shared" ref="D18:N18" si="2">SUM(D19:D27)</f>
        <v>4508308.12</v>
      </c>
      <c r="E18" s="12">
        <f t="shared" si="2"/>
        <v>6861421.8100000005</v>
      </c>
      <c r="F18" s="12">
        <f t="shared" si="2"/>
        <v>13333493.334000003</v>
      </c>
      <c r="G18" s="12">
        <f t="shared" si="2"/>
        <v>0</v>
      </c>
      <c r="H18" s="12">
        <f t="shared" si="2"/>
        <v>0</v>
      </c>
      <c r="I18" s="12">
        <f t="shared" si="2"/>
        <v>0</v>
      </c>
      <c r="J18" s="12">
        <f t="shared" si="2"/>
        <v>0</v>
      </c>
      <c r="K18" s="12">
        <f t="shared" si="2"/>
        <v>0</v>
      </c>
      <c r="L18" s="12">
        <f t="shared" si="2"/>
        <v>0</v>
      </c>
      <c r="M18" s="12">
        <f t="shared" si="2"/>
        <v>0</v>
      </c>
      <c r="N18" s="12">
        <f t="shared" si="2"/>
        <v>0</v>
      </c>
    </row>
    <row r="19" spans="1:14" x14ac:dyDescent="0.25">
      <c r="A19" s="21" t="s">
        <v>8</v>
      </c>
      <c r="B19" s="13">
        <f t="shared" ref="B19:B27" si="3">SUM(C19:N19)</f>
        <v>2939942.77</v>
      </c>
      <c r="C19" s="4">
        <v>0</v>
      </c>
      <c r="D19" s="4">
        <v>1535753.29</v>
      </c>
      <c r="E19" s="4">
        <f>633417.08+769772.4</f>
        <v>1403189.48</v>
      </c>
      <c r="F19" s="4">
        <f>1000</f>
        <v>1000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</row>
    <row r="20" spans="1:14" x14ac:dyDescent="0.25">
      <c r="A20" s="21" t="s">
        <v>9</v>
      </c>
      <c r="B20" s="13">
        <f>SUM(C20:N20)</f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</row>
    <row r="21" spans="1:14" x14ac:dyDescent="0.25">
      <c r="A21" s="21" t="s">
        <v>10</v>
      </c>
      <c r="B21" s="13">
        <f t="shared" si="3"/>
        <v>0</v>
      </c>
      <c r="C21" s="4">
        <v>0</v>
      </c>
      <c r="D21" s="4">
        <v>0</v>
      </c>
      <c r="E21" s="4">
        <v>0</v>
      </c>
      <c r="F21" s="4"/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</row>
    <row r="22" spans="1:14" x14ac:dyDescent="0.25">
      <c r="A22" s="21" t="s">
        <v>11</v>
      </c>
      <c r="B22" s="13">
        <f t="shared" si="3"/>
        <v>107956.90000000001</v>
      </c>
      <c r="C22" s="4">
        <v>2710</v>
      </c>
      <c r="D22" s="4">
        <v>97789.57</v>
      </c>
      <c r="E22" s="4">
        <f>3000+630</f>
        <v>3630</v>
      </c>
      <c r="F22" s="4">
        <f>2698.73+818.6+310</f>
        <v>3827.33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</row>
    <row r="23" spans="1:14" x14ac:dyDescent="0.25">
      <c r="A23" s="21" t="s">
        <v>12</v>
      </c>
      <c r="B23" s="13">
        <f t="shared" si="3"/>
        <v>532981.52</v>
      </c>
      <c r="C23" s="4">
        <v>0</v>
      </c>
      <c r="D23" s="4">
        <v>401200</v>
      </c>
      <c r="E23" s="4">
        <v>800</v>
      </c>
      <c r="F23" s="4">
        <f>125981.52+5000</f>
        <v>130981.52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</row>
    <row r="24" spans="1:14" x14ac:dyDescent="0.25">
      <c r="A24" s="21" t="s">
        <v>13</v>
      </c>
      <c r="B24" s="13">
        <f t="shared" si="3"/>
        <v>1612460.31</v>
      </c>
      <c r="C24" s="4">
        <v>0</v>
      </c>
      <c r="D24" s="4">
        <v>450400.17</v>
      </c>
      <c r="E24" s="4">
        <v>762671.52</v>
      </c>
      <c r="F24" s="4">
        <v>399388.62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</row>
    <row r="25" spans="1:14" x14ac:dyDescent="0.25">
      <c r="A25" s="21" t="s">
        <v>14</v>
      </c>
      <c r="B25" s="13">
        <f t="shared" si="3"/>
        <v>11423525.08</v>
      </c>
      <c r="C25" s="4">
        <v>350</v>
      </c>
      <c r="D25" s="4">
        <v>293525</v>
      </c>
      <c r="E25" s="4">
        <f>118000+109911.1+5745+328718.5</f>
        <v>562374.6</v>
      </c>
      <c r="F25" s="4">
        <f>10559323.48+2242+5710</f>
        <v>10567275.48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</row>
    <row r="26" spans="1:14" x14ac:dyDescent="0.25">
      <c r="A26" s="21" t="s">
        <v>15</v>
      </c>
      <c r="B26" s="13">
        <f t="shared" si="3"/>
        <v>5265811.1399999997</v>
      </c>
      <c r="C26" s="4">
        <f>460000+2500</f>
        <v>462500</v>
      </c>
      <c r="D26" s="4">
        <v>836783.79</v>
      </c>
      <c r="E26" s="4">
        <f>160000+788210+2700+979416+1069865.71</f>
        <v>3000191.71</v>
      </c>
      <c r="F26" s="4">
        <f>960835.42+5500.22</f>
        <v>966335.64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</row>
    <row r="27" spans="1:14" x14ac:dyDescent="0.25">
      <c r="A27" s="21" t="s">
        <v>37</v>
      </c>
      <c r="B27" s="13">
        <f t="shared" si="3"/>
        <v>4285199.2439999999</v>
      </c>
      <c r="C27" s="4">
        <v>999093.7</v>
      </c>
      <c r="D27" s="4">
        <v>892856.3</v>
      </c>
      <c r="E27" s="4">
        <v>1128564.5</v>
      </c>
      <c r="F27" s="4">
        <f>1264029.754+654.99</f>
        <v>1264684.7439999999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</row>
    <row r="28" spans="1:14" x14ac:dyDescent="0.25">
      <c r="A28" s="20" t="s">
        <v>16</v>
      </c>
      <c r="B28" s="11">
        <f>SUM(C28:N28)</f>
        <v>88206092.150000006</v>
      </c>
      <c r="C28" s="12">
        <f>SUM(C29:C37)</f>
        <v>119131.15</v>
      </c>
      <c r="D28" s="12">
        <f t="shared" ref="D28:M28" si="4">SUM(D29:D37)</f>
        <v>12402293.109999999</v>
      </c>
      <c r="E28" s="12">
        <f t="shared" si="4"/>
        <v>41764179.480000004</v>
      </c>
      <c r="F28" s="12">
        <f t="shared" si="4"/>
        <v>33920488.409999996</v>
      </c>
      <c r="G28" s="12">
        <f t="shared" si="4"/>
        <v>0</v>
      </c>
      <c r="H28" s="12">
        <f t="shared" si="4"/>
        <v>0</v>
      </c>
      <c r="I28" s="12">
        <f t="shared" si="4"/>
        <v>0</v>
      </c>
      <c r="J28" s="12">
        <f t="shared" si="4"/>
        <v>0</v>
      </c>
      <c r="K28" s="12">
        <f t="shared" si="4"/>
        <v>0</v>
      </c>
      <c r="L28" s="12">
        <f t="shared" si="4"/>
        <v>0</v>
      </c>
      <c r="M28" s="12">
        <f t="shared" si="4"/>
        <v>0</v>
      </c>
      <c r="N28" s="12">
        <f>SUM(N29:N37)</f>
        <v>0</v>
      </c>
    </row>
    <row r="29" spans="1:14" x14ac:dyDescent="0.25">
      <c r="A29" s="21" t="s">
        <v>17</v>
      </c>
      <c r="B29" s="13">
        <f t="shared" ref="B29:B35" si="5">SUM(C29:N29)</f>
        <v>541802.31000000006</v>
      </c>
      <c r="C29" s="4">
        <v>0</v>
      </c>
      <c r="D29" s="4">
        <v>0</v>
      </c>
      <c r="E29" s="4">
        <v>145020</v>
      </c>
      <c r="F29" s="4">
        <f>392888.31+3894</f>
        <v>396782.31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</row>
    <row r="30" spans="1:14" x14ac:dyDescent="0.25">
      <c r="A30" s="21" t="s">
        <v>18</v>
      </c>
      <c r="B30" s="13">
        <f t="shared" si="5"/>
        <v>936528.24</v>
      </c>
      <c r="C30" s="4"/>
      <c r="D30" s="4"/>
      <c r="E30" s="4">
        <v>936528.24</v>
      </c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21" t="s">
        <v>19</v>
      </c>
      <c r="B31" s="13">
        <f t="shared" si="5"/>
        <v>729724.8</v>
      </c>
      <c r="C31" s="4"/>
      <c r="D31" s="4">
        <v>436611.8</v>
      </c>
      <c r="E31" s="4">
        <v>110448</v>
      </c>
      <c r="F31" s="4">
        <f>176115+2950+3600</f>
        <v>182665</v>
      </c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21" t="s">
        <v>20</v>
      </c>
      <c r="B32" s="13">
        <f t="shared" si="5"/>
        <v>20829869.960000001</v>
      </c>
      <c r="C32" s="4">
        <v>2000</v>
      </c>
      <c r="D32" s="4">
        <v>3962308.33</v>
      </c>
      <c r="E32" s="4">
        <f>3268351.1+6375000+648000</f>
        <v>10291351.1</v>
      </c>
      <c r="F32" s="4">
        <v>6574210.5300000003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</row>
    <row r="33" spans="1:14" x14ac:dyDescent="0.25">
      <c r="A33" s="21" t="s">
        <v>21</v>
      </c>
      <c r="B33" s="13">
        <f t="shared" si="5"/>
        <v>1323448.44</v>
      </c>
      <c r="C33" s="4">
        <v>2550</v>
      </c>
      <c r="D33" s="4">
        <v>232467.14</v>
      </c>
      <c r="E33" s="4">
        <v>2560.8000000000002</v>
      </c>
      <c r="F33" s="4">
        <f>1083800.5+2070</f>
        <v>1085870.5</v>
      </c>
      <c r="G33" s="4"/>
      <c r="H33" s="4"/>
      <c r="I33" s="4"/>
      <c r="J33" s="4"/>
      <c r="K33" s="4"/>
      <c r="L33" s="4"/>
      <c r="M33" s="4"/>
      <c r="N33" s="4"/>
    </row>
    <row r="34" spans="1:14" x14ac:dyDescent="0.25">
      <c r="A34" s="21" t="s">
        <v>22</v>
      </c>
      <c r="B34" s="13">
        <f t="shared" si="5"/>
        <v>529884.14</v>
      </c>
      <c r="C34" s="4"/>
      <c r="D34" s="4">
        <v>3186</v>
      </c>
      <c r="E34" s="4">
        <v>277124.14</v>
      </c>
      <c r="F34" s="4">
        <f>239304+325+3520+1600+4825</f>
        <v>249574</v>
      </c>
      <c r="G34" s="4"/>
      <c r="H34" s="4"/>
      <c r="I34" s="4"/>
      <c r="J34" s="4"/>
      <c r="K34" s="4"/>
      <c r="L34" s="4"/>
      <c r="M34" s="4"/>
      <c r="N34" s="4"/>
    </row>
    <row r="35" spans="1:14" x14ac:dyDescent="0.25">
      <c r="A35" s="21" t="s">
        <v>23</v>
      </c>
      <c r="B35" s="13">
        <f t="shared" si="5"/>
        <v>20177543.07</v>
      </c>
      <c r="C35" s="4">
        <v>0</v>
      </c>
      <c r="D35" s="4">
        <v>2593536.06</v>
      </c>
      <c r="E35" s="4">
        <f>775701.93+11741499.66</f>
        <v>12517201.59</v>
      </c>
      <c r="F35" s="4">
        <f>5062505.42+500+700+3100</f>
        <v>5066805.42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</row>
    <row r="36" spans="1:14" x14ac:dyDescent="0.25">
      <c r="A36" s="21" t="s">
        <v>38</v>
      </c>
      <c r="B36" s="13">
        <f>SUM(D36:N36)</f>
        <v>0</v>
      </c>
      <c r="C36" s="4"/>
      <c r="D36" s="4">
        <v>0</v>
      </c>
      <c r="E36" s="4">
        <v>0</v>
      </c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5">
      <c r="A37" s="21" t="s">
        <v>24</v>
      </c>
      <c r="B37" s="13">
        <f>SUM(C37:N37)</f>
        <v>43137291.189999998</v>
      </c>
      <c r="C37" s="4">
        <f>5000.84+87200+2199.99+15800.32+4380</f>
        <v>114581.15</v>
      </c>
      <c r="D37" s="4">
        <v>5174183.78</v>
      </c>
      <c r="E37" s="4">
        <f>113598.6+1034788.1+15291536.06+374467.1+624302.75+22278.4+22974.6</f>
        <v>17483945.609999999</v>
      </c>
      <c r="F37" s="4">
        <f>20355009.27+5509.99+2204.99+1856.4</f>
        <v>20364580.649999995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</row>
    <row r="38" spans="1:14" x14ac:dyDescent="0.25">
      <c r="A38" s="20" t="s">
        <v>25</v>
      </c>
      <c r="B38" s="18">
        <f>SUM(C38:N38)</f>
        <v>0</v>
      </c>
      <c r="C38" s="12">
        <f>SUM(C39:C45)</f>
        <v>0</v>
      </c>
      <c r="D38" s="12">
        <f t="shared" ref="D38:N38" si="6">SUM(D39:D45)</f>
        <v>0</v>
      </c>
      <c r="E38" s="12">
        <f t="shared" si="6"/>
        <v>0</v>
      </c>
      <c r="F38" s="12">
        <f t="shared" si="6"/>
        <v>0</v>
      </c>
      <c r="G38" s="12">
        <f t="shared" si="6"/>
        <v>0</v>
      </c>
      <c r="H38" s="12">
        <f t="shared" si="6"/>
        <v>0</v>
      </c>
      <c r="I38" s="12">
        <f t="shared" si="6"/>
        <v>0</v>
      </c>
      <c r="J38" s="12">
        <f t="shared" si="6"/>
        <v>0</v>
      </c>
      <c r="K38" s="12">
        <f t="shared" si="6"/>
        <v>0</v>
      </c>
      <c r="L38" s="12">
        <f t="shared" si="6"/>
        <v>0</v>
      </c>
      <c r="M38" s="12">
        <f t="shared" si="6"/>
        <v>0</v>
      </c>
      <c r="N38" s="12">
        <f t="shared" si="6"/>
        <v>0</v>
      </c>
    </row>
    <row r="39" spans="1:14" x14ac:dyDescent="0.25">
      <c r="A39" s="21" t="s">
        <v>26</v>
      </c>
      <c r="B39" s="13">
        <f>SUM(C39:N39)</f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</row>
    <row r="40" spans="1:14" x14ac:dyDescent="0.25">
      <c r="A40" s="21" t="s">
        <v>39</v>
      </c>
      <c r="B40" s="13">
        <f t="shared" ref="B40:B45" si="7">SUM(C40:N40)</f>
        <v>0</v>
      </c>
      <c r="C40" s="4"/>
      <c r="D40" s="4"/>
      <c r="E40" s="4"/>
      <c r="F40" s="4">
        <v>0</v>
      </c>
      <c r="G40" s="4"/>
      <c r="H40" s="4"/>
      <c r="I40" s="4"/>
      <c r="J40" s="4"/>
      <c r="K40" s="4"/>
      <c r="L40" s="4"/>
      <c r="M40" s="4"/>
      <c r="N40" s="4"/>
    </row>
    <row r="41" spans="1:14" x14ac:dyDescent="0.25">
      <c r="A41" s="21" t="s">
        <v>40</v>
      </c>
      <c r="B41" s="13">
        <f t="shared" si="7"/>
        <v>0</v>
      </c>
      <c r="C41" s="4"/>
      <c r="D41" s="4"/>
      <c r="E41" s="4"/>
      <c r="F41" s="4">
        <v>0</v>
      </c>
      <c r="G41" s="4"/>
      <c r="H41" s="4"/>
      <c r="I41" s="4"/>
      <c r="J41" s="4"/>
      <c r="K41" s="4"/>
      <c r="L41" s="4"/>
      <c r="M41" s="4"/>
      <c r="N41" s="4"/>
    </row>
    <row r="42" spans="1:14" x14ac:dyDescent="0.25">
      <c r="A42" s="21" t="s">
        <v>41</v>
      </c>
      <c r="B42" s="13">
        <f t="shared" si="7"/>
        <v>0</v>
      </c>
      <c r="C42" s="4"/>
      <c r="D42" s="4"/>
      <c r="E42" s="4"/>
      <c r="F42" s="4">
        <v>0</v>
      </c>
      <c r="G42" s="4"/>
      <c r="H42" s="4"/>
      <c r="I42" s="4"/>
      <c r="J42" s="4"/>
      <c r="K42" s="4"/>
      <c r="L42" s="4"/>
      <c r="M42" s="4"/>
      <c r="N42" s="4"/>
    </row>
    <row r="43" spans="1:14" x14ac:dyDescent="0.25">
      <c r="A43" s="21" t="s">
        <v>42</v>
      </c>
      <c r="B43" s="13">
        <f t="shared" si="7"/>
        <v>0</v>
      </c>
      <c r="C43" s="4"/>
      <c r="D43" s="4"/>
      <c r="E43" s="4"/>
      <c r="F43" s="4">
        <v>0</v>
      </c>
      <c r="G43" s="4"/>
      <c r="H43" s="4"/>
      <c r="I43" s="4"/>
      <c r="J43" s="4"/>
      <c r="K43" s="4"/>
      <c r="L43" s="4"/>
      <c r="M43" s="4"/>
      <c r="N43" s="4"/>
    </row>
    <row r="44" spans="1:14" x14ac:dyDescent="0.25">
      <c r="A44" s="21" t="s">
        <v>27</v>
      </c>
      <c r="B44" s="13">
        <f t="shared" si="7"/>
        <v>0</v>
      </c>
      <c r="C44" s="4"/>
      <c r="D44" s="4"/>
      <c r="E44" s="4"/>
      <c r="F44" s="4">
        <v>0</v>
      </c>
      <c r="G44" s="4"/>
      <c r="H44" s="4"/>
      <c r="I44" s="4"/>
      <c r="J44" s="4"/>
      <c r="K44" s="4"/>
      <c r="L44" s="4"/>
      <c r="M44" s="4"/>
      <c r="N44" s="4"/>
    </row>
    <row r="45" spans="1:14" x14ac:dyDescent="0.25">
      <c r="A45" s="21" t="s">
        <v>43</v>
      </c>
      <c r="B45" s="13">
        <f t="shared" si="7"/>
        <v>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25">
      <c r="A46" s="20" t="s">
        <v>44</v>
      </c>
      <c r="B46" s="11">
        <f>SUM(C46:N46)</f>
        <v>0</v>
      </c>
      <c r="C46" s="12">
        <f>SUM(C47:C53)</f>
        <v>0</v>
      </c>
      <c r="D46" s="12">
        <f t="shared" ref="D46:N46" si="8">SUM(D47:D53)</f>
        <v>0</v>
      </c>
      <c r="E46" s="12">
        <f t="shared" si="8"/>
        <v>0</v>
      </c>
      <c r="F46" s="12">
        <f t="shared" si="8"/>
        <v>0</v>
      </c>
      <c r="G46" s="12">
        <f t="shared" si="8"/>
        <v>0</v>
      </c>
      <c r="H46" s="12">
        <f t="shared" si="8"/>
        <v>0</v>
      </c>
      <c r="I46" s="12">
        <f t="shared" si="8"/>
        <v>0</v>
      </c>
      <c r="J46" s="12">
        <f t="shared" si="8"/>
        <v>0</v>
      </c>
      <c r="K46" s="12">
        <f t="shared" si="8"/>
        <v>0</v>
      </c>
      <c r="L46" s="12">
        <f t="shared" si="8"/>
        <v>0</v>
      </c>
      <c r="M46" s="12">
        <f t="shared" si="8"/>
        <v>0</v>
      </c>
      <c r="N46" s="12">
        <f t="shared" si="8"/>
        <v>0</v>
      </c>
    </row>
    <row r="47" spans="1:14" x14ac:dyDescent="0.25">
      <c r="A47" s="21" t="s">
        <v>45</v>
      </c>
      <c r="B47" s="13">
        <f t="shared" ref="B47:B52" si="9">SUM(C47:N47)</f>
        <v>0</v>
      </c>
      <c r="C47" s="4"/>
      <c r="D47" s="4"/>
      <c r="E47" s="4"/>
      <c r="F47" s="4">
        <v>0</v>
      </c>
      <c r="G47" s="4"/>
      <c r="H47" s="4"/>
      <c r="I47" s="4"/>
      <c r="J47" s="4"/>
      <c r="K47" s="4"/>
      <c r="L47" s="4"/>
      <c r="M47" s="4"/>
      <c r="N47" s="4"/>
    </row>
    <row r="48" spans="1:14" x14ac:dyDescent="0.25">
      <c r="A48" s="21" t="s">
        <v>46</v>
      </c>
      <c r="B48" s="13">
        <f t="shared" si="9"/>
        <v>0</v>
      </c>
      <c r="C48" s="4"/>
      <c r="D48" s="4"/>
      <c r="E48" s="4"/>
      <c r="F48" s="4">
        <v>0</v>
      </c>
      <c r="G48" s="4"/>
      <c r="H48" s="4"/>
      <c r="I48" s="4"/>
      <c r="J48" s="4"/>
      <c r="K48" s="4"/>
      <c r="L48" s="4"/>
      <c r="M48" s="4"/>
      <c r="N48" s="4"/>
    </row>
    <row r="49" spans="1:14" x14ac:dyDescent="0.25">
      <c r="A49" s="21" t="s">
        <v>47</v>
      </c>
      <c r="B49" s="13">
        <f t="shared" si="9"/>
        <v>0</v>
      </c>
      <c r="C49" s="4"/>
      <c r="D49" s="4"/>
      <c r="E49" s="4"/>
      <c r="F49" s="4">
        <v>0</v>
      </c>
      <c r="G49" s="4"/>
      <c r="H49" s="4"/>
      <c r="I49" s="4"/>
      <c r="J49" s="4"/>
      <c r="K49" s="4"/>
      <c r="L49" s="4"/>
      <c r="M49" s="4"/>
      <c r="N49" s="4"/>
    </row>
    <row r="50" spans="1:14" x14ac:dyDescent="0.25">
      <c r="A50" s="21" t="s">
        <v>48</v>
      </c>
      <c r="B50" s="13">
        <f t="shared" si="9"/>
        <v>0</v>
      </c>
      <c r="C50" s="4"/>
      <c r="D50" s="4"/>
      <c r="E50" s="4"/>
      <c r="F50" s="4">
        <v>0</v>
      </c>
      <c r="G50" s="4"/>
      <c r="H50" s="4"/>
      <c r="I50" s="4"/>
      <c r="J50" s="4"/>
      <c r="K50" s="4"/>
      <c r="L50" s="4"/>
      <c r="M50" s="4"/>
      <c r="N50" s="4"/>
    </row>
    <row r="51" spans="1:14" x14ac:dyDescent="0.25">
      <c r="A51" s="21" t="s">
        <v>49</v>
      </c>
      <c r="B51" s="13">
        <f t="shared" si="9"/>
        <v>0</v>
      </c>
      <c r="C51" s="4"/>
      <c r="D51" s="4"/>
      <c r="E51" s="4"/>
      <c r="F51" s="4">
        <v>0</v>
      </c>
      <c r="G51" s="4"/>
      <c r="H51" s="4"/>
      <c r="I51" s="4"/>
      <c r="J51" s="4"/>
      <c r="K51" s="4"/>
      <c r="L51" s="4"/>
      <c r="M51" s="4"/>
      <c r="N51" s="4"/>
    </row>
    <row r="52" spans="1:14" x14ac:dyDescent="0.25">
      <c r="A52" s="21" t="s">
        <v>50</v>
      </c>
      <c r="B52" s="13">
        <f t="shared" si="9"/>
        <v>0</v>
      </c>
      <c r="C52" s="4"/>
      <c r="D52" s="4"/>
      <c r="E52" s="4"/>
      <c r="F52" s="4">
        <v>0</v>
      </c>
      <c r="G52" s="4"/>
      <c r="H52" s="4"/>
      <c r="I52" s="4"/>
      <c r="J52" s="4"/>
      <c r="K52" s="4"/>
      <c r="L52" s="4"/>
      <c r="M52" s="4"/>
      <c r="N52" s="4"/>
    </row>
    <row r="53" spans="1:14" x14ac:dyDescent="0.25">
      <c r="A53" s="21" t="s">
        <v>51</v>
      </c>
      <c r="B53" s="13">
        <f>SUM(C53:N53)</f>
        <v>0</v>
      </c>
      <c r="C53" s="4"/>
      <c r="D53" s="4"/>
      <c r="E53" s="4"/>
      <c r="F53" s="4">
        <v>0</v>
      </c>
      <c r="G53" s="4"/>
      <c r="H53" s="4"/>
      <c r="I53" s="4"/>
      <c r="J53" s="4"/>
      <c r="K53" s="4"/>
      <c r="L53" s="4"/>
      <c r="M53" s="4"/>
      <c r="N53" s="4"/>
    </row>
    <row r="54" spans="1:14" x14ac:dyDescent="0.25">
      <c r="A54" s="20" t="s">
        <v>28</v>
      </c>
      <c r="B54" s="11">
        <f>SUM(C54:N54)</f>
        <v>34180315.719999999</v>
      </c>
      <c r="C54" s="12">
        <f>SUM(C55:C63)</f>
        <v>0</v>
      </c>
      <c r="D54" s="12">
        <f t="shared" ref="D54:N54" si="10">SUM(D55:D63)</f>
        <v>879000</v>
      </c>
      <c r="E54" s="12">
        <f t="shared" si="10"/>
        <v>32661242.420000002</v>
      </c>
      <c r="F54" s="12">
        <f t="shared" si="10"/>
        <v>640073.30000000005</v>
      </c>
      <c r="G54" s="12">
        <f t="shared" si="10"/>
        <v>0</v>
      </c>
      <c r="H54" s="12">
        <f t="shared" si="10"/>
        <v>0</v>
      </c>
      <c r="I54" s="12">
        <f t="shared" si="10"/>
        <v>0</v>
      </c>
      <c r="J54" s="12">
        <f t="shared" si="10"/>
        <v>0</v>
      </c>
      <c r="K54" s="12">
        <f t="shared" si="10"/>
        <v>0</v>
      </c>
      <c r="L54" s="12">
        <f t="shared" si="10"/>
        <v>0</v>
      </c>
      <c r="M54" s="12">
        <f t="shared" si="10"/>
        <v>0</v>
      </c>
      <c r="N54" s="12">
        <f t="shared" si="10"/>
        <v>0</v>
      </c>
    </row>
    <row r="55" spans="1:14" x14ac:dyDescent="0.25">
      <c r="A55" s="21" t="s">
        <v>29</v>
      </c>
      <c r="B55" s="13">
        <f t="shared" ref="B55:B63" si="11">SUM(C55:N55)</f>
        <v>157500.5</v>
      </c>
      <c r="C55" s="4">
        <v>0</v>
      </c>
      <c r="D55" s="4">
        <v>0</v>
      </c>
      <c r="E55" s="4">
        <v>0</v>
      </c>
      <c r="F55" s="4">
        <v>157500.5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</row>
    <row r="56" spans="1:14" x14ac:dyDescent="0.25">
      <c r="A56" s="21" t="s">
        <v>30</v>
      </c>
      <c r="B56" s="13">
        <f t="shared" si="11"/>
        <v>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25">
      <c r="A57" s="21" t="s">
        <v>31</v>
      </c>
      <c r="B57" s="13">
        <f t="shared" si="11"/>
        <v>32874775.220000003</v>
      </c>
      <c r="C57" s="4"/>
      <c r="D57" s="4"/>
      <c r="E57" s="4">
        <v>32661242.420000002</v>
      </c>
      <c r="F57" s="4">
        <v>213532.79999999999</v>
      </c>
      <c r="G57" s="4"/>
      <c r="H57" s="4"/>
      <c r="I57" s="4"/>
      <c r="J57" s="4"/>
      <c r="K57" s="4"/>
      <c r="L57" s="4"/>
      <c r="M57" s="4"/>
      <c r="N57" s="4"/>
    </row>
    <row r="58" spans="1:14" x14ac:dyDescent="0.25">
      <c r="A58" s="21" t="s">
        <v>32</v>
      </c>
      <c r="B58" s="13">
        <f t="shared" si="11"/>
        <v>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25">
      <c r="A59" s="21" t="s">
        <v>33</v>
      </c>
      <c r="B59" s="13">
        <f t="shared" si="11"/>
        <v>1148040</v>
      </c>
      <c r="C59" s="4"/>
      <c r="D59" s="4">
        <v>879000</v>
      </c>
      <c r="E59" s="4"/>
      <c r="F59" s="4">
        <v>269040</v>
      </c>
      <c r="G59" s="4"/>
      <c r="H59" s="4"/>
      <c r="I59" s="4"/>
      <c r="J59" s="4"/>
      <c r="K59" s="4"/>
      <c r="L59" s="4"/>
      <c r="M59" s="4"/>
      <c r="N59" s="4"/>
    </row>
    <row r="60" spans="1:14" x14ac:dyDescent="0.25">
      <c r="A60" s="21" t="s">
        <v>52</v>
      </c>
      <c r="B60" s="13">
        <f>SUM(C60:N60)</f>
        <v>0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25">
      <c r="A61" s="21" t="s">
        <v>53</v>
      </c>
      <c r="B61" s="13">
        <f t="shared" si="11"/>
        <v>0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25">
      <c r="A62" s="21" t="s">
        <v>34</v>
      </c>
      <c r="B62" s="13">
        <f t="shared" si="11"/>
        <v>0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25">
      <c r="A63" s="21" t="s">
        <v>54</v>
      </c>
      <c r="B63" s="13">
        <f t="shared" si="11"/>
        <v>0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25">
      <c r="A64" s="20" t="s">
        <v>55</v>
      </c>
      <c r="B64" s="11">
        <f>SUM(C64:N64)</f>
        <v>0</v>
      </c>
      <c r="C64" s="12">
        <f>SUM(C65:C68)</f>
        <v>0</v>
      </c>
      <c r="D64" s="12">
        <f t="shared" ref="D64:N64" si="12">SUM(D65:D68)</f>
        <v>0</v>
      </c>
      <c r="E64" s="12">
        <f t="shared" si="12"/>
        <v>0</v>
      </c>
      <c r="F64" s="12">
        <f t="shared" si="12"/>
        <v>0</v>
      </c>
      <c r="G64" s="12">
        <f t="shared" si="12"/>
        <v>0</v>
      </c>
      <c r="H64" s="12">
        <f t="shared" si="12"/>
        <v>0</v>
      </c>
      <c r="I64" s="12">
        <f t="shared" si="12"/>
        <v>0</v>
      </c>
      <c r="J64" s="12">
        <f t="shared" si="12"/>
        <v>0</v>
      </c>
      <c r="K64" s="12">
        <f t="shared" si="12"/>
        <v>0</v>
      </c>
      <c r="L64" s="12">
        <f t="shared" si="12"/>
        <v>0</v>
      </c>
      <c r="M64" s="12">
        <f t="shared" si="12"/>
        <v>0</v>
      </c>
      <c r="N64" s="12">
        <f t="shared" si="12"/>
        <v>0</v>
      </c>
    </row>
    <row r="65" spans="1:14" x14ac:dyDescent="0.25">
      <c r="A65" s="21" t="s">
        <v>56</v>
      </c>
      <c r="B65" s="13">
        <f t="shared" ref="B65:B68" si="13">SUM(C65:N65)</f>
        <v>0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x14ac:dyDescent="0.25">
      <c r="A66" s="21" t="s">
        <v>57</v>
      </c>
      <c r="B66" s="13">
        <f t="shared" si="13"/>
        <v>0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x14ac:dyDescent="0.25">
      <c r="A67" s="21" t="s">
        <v>58</v>
      </c>
      <c r="B67" s="13">
        <f t="shared" si="13"/>
        <v>0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x14ac:dyDescent="0.25">
      <c r="A68" s="21" t="s">
        <v>59</v>
      </c>
      <c r="B68" s="13">
        <f t="shared" si="13"/>
        <v>0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x14ac:dyDescent="0.25">
      <c r="A69" s="20" t="s">
        <v>60</v>
      </c>
      <c r="B69" s="11">
        <f>SUM(C69:N69)</f>
        <v>0</v>
      </c>
      <c r="C69" s="12">
        <f>SUM(C70:C71)</f>
        <v>0</v>
      </c>
      <c r="D69" s="12">
        <f t="shared" ref="D69:N69" si="14">SUM(D70:D71)</f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  <c r="I69" s="12">
        <f t="shared" si="14"/>
        <v>0</v>
      </c>
      <c r="J69" s="12">
        <f t="shared" si="14"/>
        <v>0</v>
      </c>
      <c r="K69" s="12">
        <f t="shared" si="14"/>
        <v>0</v>
      </c>
      <c r="L69" s="12">
        <f t="shared" si="14"/>
        <v>0</v>
      </c>
      <c r="M69" s="12">
        <f t="shared" si="14"/>
        <v>0</v>
      </c>
      <c r="N69" s="12">
        <f t="shared" si="14"/>
        <v>0</v>
      </c>
    </row>
    <row r="70" spans="1:14" x14ac:dyDescent="0.25">
      <c r="A70" s="21" t="s">
        <v>61</v>
      </c>
      <c r="B70" s="13">
        <f t="shared" ref="B70:B71" si="15">SUM(C70:N70)</f>
        <v>0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x14ac:dyDescent="0.25">
      <c r="A71" s="21" t="s">
        <v>62</v>
      </c>
      <c r="B71" s="13">
        <f t="shared" si="15"/>
        <v>0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 x14ac:dyDescent="0.25">
      <c r="A72" s="20" t="s">
        <v>63</v>
      </c>
      <c r="B72" s="11">
        <f>SUM(C72:N72)</f>
        <v>0</v>
      </c>
      <c r="C72" s="12">
        <f>SUM(C73:C75)</f>
        <v>0</v>
      </c>
      <c r="D72" s="12">
        <f t="shared" ref="D72:N72" si="16">SUM(D73:D75)</f>
        <v>0</v>
      </c>
      <c r="E72" s="12">
        <f t="shared" si="16"/>
        <v>0</v>
      </c>
      <c r="F72" s="12">
        <f t="shared" si="16"/>
        <v>0</v>
      </c>
      <c r="G72" s="12">
        <f t="shared" si="16"/>
        <v>0</v>
      </c>
      <c r="H72" s="12">
        <f t="shared" si="16"/>
        <v>0</v>
      </c>
      <c r="I72" s="12">
        <f t="shared" si="16"/>
        <v>0</v>
      </c>
      <c r="J72" s="12">
        <f t="shared" si="16"/>
        <v>0</v>
      </c>
      <c r="K72" s="12">
        <f t="shared" si="16"/>
        <v>0</v>
      </c>
      <c r="L72" s="12">
        <f t="shared" si="16"/>
        <v>0</v>
      </c>
      <c r="M72" s="12">
        <f t="shared" si="16"/>
        <v>0</v>
      </c>
      <c r="N72" s="12">
        <f t="shared" si="16"/>
        <v>0</v>
      </c>
    </row>
    <row r="73" spans="1:14" x14ac:dyDescent="0.25">
      <c r="A73" s="21" t="s">
        <v>64</v>
      </c>
      <c r="B73" s="13">
        <f t="shared" ref="B73:B75" si="17">SUM(C73:N73)</f>
        <v>0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x14ac:dyDescent="0.25">
      <c r="A74" s="21" t="s">
        <v>65</v>
      </c>
      <c r="B74" s="13">
        <f t="shared" si="17"/>
        <v>0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x14ac:dyDescent="0.25">
      <c r="A75" s="21" t="s">
        <v>66</v>
      </c>
      <c r="B75" s="13">
        <f t="shared" si="17"/>
        <v>0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25">
      <c r="A76" s="22" t="s">
        <v>35</v>
      </c>
      <c r="B76" s="10">
        <f>B12+B18+B28+B38+B46+B54+B64+B69+B72</f>
        <v>305231794.94400001</v>
      </c>
      <c r="C76" s="10">
        <f>C12+C18+C28+C38+C46+C54+C64+C69+C72</f>
        <v>31204931.529999997</v>
      </c>
      <c r="D76" s="10">
        <f t="shared" ref="D76:N76" si="18">D12+D18+D28+D38+D46+D54+D64+D69+D72</f>
        <v>48683287.68</v>
      </c>
      <c r="E76" s="10">
        <f t="shared" si="18"/>
        <v>112976078.68000001</v>
      </c>
      <c r="F76" s="10">
        <f t="shared" si="18"/>
        <v>112367497.05400001</v>
      </c>
      <c r="G76" s="10">
        <f t="shared" si="18"/>
        <v>0</v>
      </c>
      <c r="H76" s="10">
        <f t="shared" si="18"/>
        <v>0</v>
      </c>
      <c r="I76" s="10">
        <f t="shared" si="18"/>
        <v>0</v>
      </c>
      <c r="J76" s="10">
        <f t="shared" si="18"/>
        <v>0</v>
      </c>
      <c r="K76" s="10">
        <f t="shared" si="18"/>
        <v>0</v>
      </c>
      <c r="L76" s="10">
        <f t="shared" si="18"/>
        <v>0</v>
      </c>
      <c r="M76" s="10">
        <f t="shared" si="18"/>
        <v>0</v>
      </c>
      <c r="N76" s="10">
        <f t="shared" si="18"/>
        <v>0</v>
      </c>
    </row>
    <row r="77" spans="1:14" x14ac:dyDescent="0.25">
      <c r="A77" s="23" t="s">
        <v>67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x14ac:dyDescent="0.25">
      <c r="A78" s="23" t="s">
        <v>68</v>
      </c>
      <c r="B78" s="5"/>
      <c r="C78" s="7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 x14ac:dyDescent="0.25">
      <c r="A79" s="21" t="s">
        <v>69</v>
      </c>
      <c r="B79" s="5"/>
      <c r="C79" s="6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1:14" x14ac:dyDescent="0.25">
      <c r="A80" s="21" t="s">
        <v>70</v>
      </c>
      <c r="B80" s="5"/>
      <c r="C80" s="6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4" x14ac:dyDescent="0.25">
      <c r="A81" s="23" t="s">
        <v>71</v>
      </c>
      <c r="B81" s="5"/>
      <c r="C81" s="7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x14ac:dyDescent="0.25">
      <c r="A82" s="21" t="s">
        <v>72</v>
      </c>
      <c r="B82" s="5"/>
      <c r="C82" s="6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x14ac:dyDescent="0.25">
      <c r="A83" s="21" t="s">
        <v>73</v>
      </c>
      <c r="B83" s="5"/>
      <c r="C83" s="6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x14ac:dyDescent="0.25">
      <c r="A84" s="23" t="s">
        <v>74</v>
      </c>
      <c r="B84" s="5"/>
      <c r="C84" s="7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x14ac:dyDescent="0.25">
      <c r="A85" s="21" t="s">
        <v>75</v>
      </c>
      <c r="B85" s="5"/>
      <c r="C85" s="6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14" x14ac:dyDescent="0.25">
      <c r="A86" s="22" t="s">
        <v>76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x14ac:dyDescent="0.25">
      <c r="A87" s="2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ht="15.75" x14ac:dyDescent="0.25">
      <c r="A88" s="25" t="s">
        <v>77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96" spans="1:14" x14ac:dyDescent="0.25">
      <c r="A96" s="15" t="s">
        <v>93</v>
      </c>
      <c r="B96" s="14"/>
      <c r="C96" s="16" t="s">
        <v>94</v>
      </c>
      <c r="D96" s="16"/>
    </row>
    <row r="97" spans="1:4" x14ac:dyDescent="0.25">
      <c r="A97" s="17" t="s">
        <v>95</v>
      </c>
      <c r="B97" s="14"/>
      <c r="C97" s="17" t="s">
        <v>96</v>
      </c>
      <c r="D97" s="14"/>
    </row>
  </sheetData>
  <sheetProtection formatCells="0"/>
  <mergeCells count="5">
    <mergeCell ref="A1:N1"/>
    <mergeCell ref="A5:N5"/>
    <mergeCell ref="A6:N6"/>
    <mergeCell ref="A7:N7"/>
    <mergeCell ref="A8:N8"/>
  </mergeCells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ABRIL-2022</vt:lpstr>
      <vt:lpstr>'EJECUCION ABRIL-2022'!Área_de_impresión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2022-02-09T12:32:58Z</cp:lastPrinted>
  <dcterms:created xsi:type="dcterms:W3CDTF">2018-04-17T18:57:16Z</dcterms:created>
  <dcterms:modified xsi:type="dcterms:W3CDTF">2022-05-06T12:39:26Z</dcterms:modified>
</cp:coreProperties>
</file>