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.villabrile\Desktop\"/>
    </mc:Choice>
  </mc:AlternateContent>
  <bookViews>
    <workbookView xWindow="0" yWindow="0" windowWidth="20055" windowHeight="5535"/>
  </bookViews>
  <sheets>
    <sheet name="EJECUCION JUNIO-2022" sheetId="19" r:id="rId1"/>
  </sheets>
  <definedNames>
    <definedName name="_xlnm.Print_Area" localSheetId="0">'EJECUCION JUNIO-2022'!$A$1:$P$113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" i="19" l="1"/>
  <c r="C54" i="19" l="1"/>
  <c r="C76" i="19" s="1"/>
  <c r="C88" i="19" s="1"/>
  <c r="P17" i="19" l="1"/>
  <c r="P16" i="19"/>
  <c r="P15" i="19"/>
  <c r="P14" i="19"/>
  <c r="P13" i="19"/>
  <c r="P27" i="19"/>
  <c r="P26" i="19"/>
  <c r="P25" i="19"/>
  <c r="P24" i="19"/>
  <c r="P23" i="19"/>
  <c r="P22" i="19"/>
  <c r="P21" i="19"/>
  <c r="P20" i="19"/>
  <c r="P19" i="19"/>
  <c r="P29" i="19"/>
  <c r="P37" i="19"/>
  <c r="P36" i="19"/>
  <c r="P35" i="19"/>
  <c r="P34" i="19"/>
  <c r="P33" i="19"/>
  <c r="P32" i="19"/>
  <c r="P31" i="19"/>
  <c r="P30" i="19"/>
  <c r="P46" i="19"/>
  <c r="P53" i="19"/>
  <c r="P52" i="19"/>
  <c r="P51" i="19"/>
  <c r="P50" i="19"/>
  <c r="P49" i="19"/>
  <c r="P48" i="19"/>
  <c r="P47" i="19"/>
  <c r="P63" i="19"/>
  <c r="P62" i="19"/>
  <c r="P61" i="19"/>
  <c r="P60" i="19"/>
  <c r="P59" i="19"/>
  <c r="P58" i="19"/>
  <c r="P57" i="19"/>
  <c r="P56" i="19"/>
  <c r="P55" i="19"/>
  <c r="P64" i="19"/>
  <c r="P86" i="19"/>
  <c r="P85" i="19"/>
  <c r="P84" i="19"/>
  <c r="P83" i="19"/>
  <c r="P82" i="19"/>
  <c r="P81" i="19"/>
  <c r="P80" i="19"/>
  <c r="P79" i="19"/>
  <c r="P78" i="19"/>
  <c r="P77" i="19"/>
  <c r="B11" i="19"/>
  <c r="C11" i="19"/>
  <c r="B76" i="19"/>
  <c r="B54" i="19"/>
  <c r="B46" i="19"/>
  <c r="B38" i="19"/>
  <c r="B28" i="19"/>
  <c r="B18" i="19"/>
  <c r="B12" i="19"/>
  <c r="P54" i="19" l="1"/>
  <c r="P28" i="19"/>
  <c r="P18" i="19"/>
  <c r="P12" i="19"/>
  <c r="P69" i="19"/>
  <c r="P72" i="19"/>
  <c r="D86" i="19"/>
  <c r="F11" i="19"/>
  <c r="E11" i="19"/>
  <c r="G37" i="19" l="1"/>
  <c r="G35" i="19"/>
  <c r="G34" i="19"/>
  <c r="G31" i="19"/>
  <c r="G25" i="19"/>
  <c r="G23" i="19"/>
  <c r="G22" i="19"/>
  <c r="G33" i="19"/>
  <c r="G29" i="19"/>
  <c r="G27" i="19"/>
  <c r="G26" i="19"/>
  <c r="G19" i="19"/>
  <c r="G17" i="19" l="1"/>
  <c r="G14" i="19"/>
  <c r="G13" i="19"/>
  <c r="F37" i="19" l="1"/>
  <c r="F35" i="19"/>
  <c r="F26" i="19"/>
  <c r="F25" i="19"/>
  <c r="F22" i="19"/>
  <c r="F14" i="19"/>
  <c r="F13" i="19"/>
  <c r="F32" i="19" l="1"/>
  <c r="F19" i="19"/>
  <c r="F17" i="19" l="1"/>
  <c r="E17" i="19" l="1"/>
  <c r="E14" i="19"/>
  <c r="E13" i="19"/>
  <c r="D17" i="19" l="1"/>
  <c r="D14" i="19"/>
  <c r="B75" i="19"/>
  <c r="B74" i="19"/>
  <c r="B73" i="19"/>
  <c r="O72" i="19"/>
  <c r="N72" i="19"/>
  <c r="M72" i="19"/>
  <c r="L72" i="19"/>
  <c r="K72" i="19"/>
  <c r="J72" i="19"/>
  <c r="I72" i="19"/>
  <c r="H72" i="19"/>
  <c r="G72" i="19"/>
  <c r="F72" i="19"/>
  <c r="E72" i="19"/>
  <c r="B72" i="19" s="1"/>
  <c r="D72" i="19"/>
  <c r="B71" i="19"/>
  <c r="B70" i="19"/>
  <c r="O69" i="19"/>
  <c r="N69" i="19"/>
  <c r="M69" i="19"/>
  <c r="L69" i="19"/>
  <c r="K69" i="19"/>
  <c r="J69" i="19"/>
  <c r="I69" i="19"/>
  <c r="H69" i="19"/>
  <c r="G69" i="19"/>
  <c r="F69" i="19"/>
  <c r="E69" i="19"/>
  <c r="D69" i="19"/>
  <c r="B68" i="19"/>
  <c r="P68" i="19" s="1"/>
  <c r="B67" i="19"/>
  <c r="P67" i="19" s="1"/>
  <c r="B66" i="19"/>
  <c r="P66" i="19" s="1"/>
  <c r="P65" i="19"/>
  <c r="O64" i="19"/>
  <c r="N64" i="19"/>
  <c r="M64" i="19"/>
  <c r="L64" i="19"/>
  <c r="K64" i="19"/>
  <c r="J64" i="19"/>
  <c r="I64" i="19"/>
  <c r="H64" i="19"/>
  <c r="G64" i="19"/>
  <c r="F64" i="19"/>
  <c r="E64" i="19"/>
  <c r="D64" i="19"/>
  <c r="O54" i="19"/>
  <c r="N54" i="19"/>
  <c r="M54" i="19"/>
  <c r="L54" i="19"/>
  <c r="K54" i="19"/>
  <c r="J54" i="19"/>
  <c r="I54" i="19"/>
  <c r="H54" i="19"/>
  <c r="G54" i="19"/>
  <c r="F54" i="19"/>
  <c r="E54" i="19"/>
  <c r="D54" i="19"/>
  <c r="O46" i="19"/>
  <c r="N46" i="19"/>
  <c r="M46" i="19"/>
  <c r="L46" i="19"/>
  <c r="K46" i="19"/>
  <c r="J46" i="19"/>
  <c r="I46" i="19"/>
  <c r="H46" i="19"/>
  <c r="G46" i="19"/>
  <c r="F46" i="19"/>
  <c r="E46" i="19"/>
  <c r="D46" i="19"/>
  <c r="P45" i="19"/>
  <c r="P44" i="19"/>
  <c r="P43" i="19"/>
  <c r="P42" i="19"/>
  <c r="P41" i="19"/>
  <c r="P40" i="19"/>
  <c r="P39" i="19"/>
  <c r="P38" i="19" s="1"/>
  <c r="O38" i="19"/>
  <c r="N38" i="19"/>
  <c r="M38" i="19"/>
  <c r="L38" i="19"/>
  <c r="K38" i="19"/>
  <c r="J38" i="19"/>
  <c r="I38" i="19"/>
  <c r="H38" i="19"/>
  <c r="G38" i="19"/>
  <c r="F38" i="19"/>
  <c r="E38" i="19"/>
  <c r="D38" i="19"/>
  <c r="D37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D26" i="19"/>
  <c r="O18" i="19"/>
  <c r="N18" i="19"/>
  <c r="M18" i="19"/>
  <c r="L18" i="19"/>
  <c r="K18" i="19"/>
  <c r="J18" i="19"/>
  <c r="J76" i="19" s="1"/>
  <c r="J88" i="19" s="1"/>
  <c r="I18" i="19"/>
  <c r="H18" i="19"/>
  <c r="G18" i="19"/>
  <c r="F18" i="19"/>
  <c r="E18" i="19"/>
  <c r="D18" i="19"/>
  <c r="O12" i="19"/>
  <c r="N12" i="19"/>
  <c r="M12" i="19"/>
  <c r="L12" i="19"/>
  <c r="K12" i="19"/>
  <c r="K76" i="19" s="1"/>
  <c r="K88" i="19" s="1"/>
  <c r="J12" i="19"/>
  <c r="I12" i="19"/>
  <c r="H12" i="19"/>
  <c r="G12" i="19"/>
  <c r="F12" i="19"/>
  <c r="E12" i="19"/>
  <c r="D12" i="19"/>
  <c r="D11" i="19" s="1"/>
  <c r="I11" i="19" l="1"/>
  <c r="H11" i="19"/>
  <c r="L76" i="19"/>
  <c r="L88" i="19" s="1"/>
  <c r="M76" i="19"/>
  <c r="M88" i="19" s="1"/>
  <c r="D76" i="19"/>
  <c r="D88" i="19" s="1"/>
  <c r="G11" i="19"/>
  <c r="O76" i="19"/>
  <c r="O88" i="19" s="1"/>
  <c r="N76" i="19"/>
  <c r="N88" i="19" s="1"/>
  <c r="B69" i="19"/>
  <c r="I76" i="19"/>
  <c r="I88" i="19" s="1"/>
  <c r="H76" i="19"/>
  <c r="H88" i="19" s="1"/>
  <c r="G76" i="19"/>
  <c r="G88" i="19" s="1"/>
  <c r="F76" i="19"/>
  <c r="F88" i="19" s="1"/>
  <c r="E76" i="19"/>
  <c r="E88" i="19" s="1"/>
  <c r="P11" i="19" l="1"/>
  <c r="P76" i="19"/>
  <c r="P88" i="19" s="1"/>
  <c r="B88" i="19"/>
</calcChain>
</file>

<file path=xl/sharedStrings.xml><?xml version="1.0" encoding="utf-8"?>
<sst xmlns="http://schemas.openxmlformats.org/spreadsheetml/2006/main" count="110" uniqueCount="110">
  <si>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</si>
  <si>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</si>
  <si>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</si>
  <si>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</si>
  <si>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</si>
  <si>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</si>
  <si>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</si>
  <si>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</si>
  <si>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</si>
  <si>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</si>
  <si>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</si>
  <si>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</si>
  <si>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</si>
  <si>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</si>
  <si>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</si>
  <si>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</si>
  <si>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</si>
  <si>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</si>
  <si>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</si>
  <si>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</si>
  <si>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</si>
  <si>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</si>
  <si>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</si>
  <si>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</si>
  <si>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</si>
  <si>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</si>
  <si>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</si>
  <si>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</si>
  <si>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</si>
  <si>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</si>
  <si>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</si>
  <si>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</si>
  <si>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</si>
  <si>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</si>
  <si>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</si>
  <si>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</si>
  <si>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</si>
  <si>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</si>
  <si>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</si>
  <si>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</si>
  <si>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</si>
  <si>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</si>
  <si>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</si>
  <si>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</si>
  <si>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</si>
  <si>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</si>
  <si>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</si>
  <si>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</si>
  <si>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</si>
  <si>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</si>
  <si>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</si>
  <si>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</si>
  <si>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</si>
  <si>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</si>
  <si>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</si>
  <si>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</si>
  <si>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</si>
  <si>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</si>
  <si>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</si>
  <si>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</si>
  <si>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</si>
  <si>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</si>
  <si>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</si>
  <si>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</si>
  <si>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</si>
  <si>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</si>
  <si>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</si>
  <si>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</si>
  <si>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</si>
  <si>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</si>
  <si>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</si>
  <si>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</si>
  <si>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</si>
  <si>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</si>
  <si>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</si>
  <si>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</si>
  <si>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</si>
  <si>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</si>
  <si>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</si>
  <si>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</si>
  <si>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</si>
  <si>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</si>
  <si>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</si>
  <si>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</si>
  <si>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</si>
  <si>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</si>
  <si>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</si>
  <si>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</si>
  <si>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</si>
  <si>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</si>
  <si>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SERVICIO NACIONAL DE SALUD</t>
  </si>
  <si>
    <t>Total</t>
  </si>
  <si>
    <t>Preparado por: Lic. Luis Onorio Gonzalez</t>
  </si>
  <si>
    <t>Encargado de Presupuesto</t>
  </si>
  <si>
    <t xml:space="preserve">  Revisadp por:</t>
  </si>
  <si>
    <t xml:space="preserve">  Lic. Francisco VillaBrille</t>
  </si>
  <si>
    <t xml:space="preserve">    Encargado de Contabilidad</t>
  </si>
  <si>
    <t>Presupuesto Aprobado</t>
  </si>
  <si>
    <t>Presupuesto Modificado</t>
  </si>
  <si>
    <t>ley de Presupuesto General del Estado.</t>
  </si>
  <si>
    <r>
      <rPr>
        <b/>
        <sz val="11"/>
        <color theme="1"/>
        <rFont val="Calibri"/>
        <family val="2"/>
        <scheme val="minor"/>
      </rPr>
      <t>Presupuesto  aprobado:</t>
    </r>
    <r>
      <rPr>
        <sz val="11"/>
        <color theme="1"/>
        <rFont val="Calibri"/>
        <family val="2"/>
        <scheme val="minor"/>
      </rPr>
      <t xml:space="preserve"> Se refiere al presupuesto aprobado en la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</si>
  <si>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</t>
    </r>
  </si>
  <si>
    <t xml:space="preserve">caso de que el Comgreso Nacional apruebe un presupuesto </t>
  </si>
  <si>
    <t>complementario.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</si>
  <si>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 que surgen con la</t>
    </r>
  </si>
  <si>
    <t>obligación de pago por la recepción de conformidad de obras,</t>
  </si>
  <si>
    <t>bienes, y servicios oportunamente contratados o, en los casos de</t>
  </si>
  <si>
    <t>gastos sin contraprestación, por haberse cumplido los requisitos</t>
  </si>
  <si>
    <t>administrativos dispuestos por el reglamento de la presente Ley.</t>
  </si>
  <si>
    <t>Ejecución Presupuestaria y Aplicacion Financiera    JUNIO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</si>
</sst>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Baskerville Old Face"/>
      <family val="1"/>
    </font>
    <font>
      <sz val="10"/>
      <color indexed="8"/>
      <name val="MS Sans Serif"/>
      <family val="2"/>
    </font>
    <font>
      <b/>
      <sz val="11"/>
      <color indexed="8"/>
      <name val="Baskerville Old Face"/>
      <family val="1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</cellStyleXfs>
  <cellXfs count="57">
    <xf numFmtId="0" fontId="0" fillId="0" borderId="0" xfId="0"/>
    <xf numFmtId="43" fontId="0" fillId="0" borderId="1" xfId="1" applyFont="1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0" fillId="4" borderId="1" xfId="1" applyFont="1" applyFill="1" applyBorder="1"/>
    <xf numFmtId="43" fontId="1" fillId="4" borderId="1" xfId="1" applyFont="1" applyFill="1" applyBorder="1" applyAlignment="1">
      <alignment wrapText="1"/>
    </xf>
    <xf numFmtId="43" fontId="1" fillId="0" borderId="1" xfId="1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43" fontId="1" fillId="4" borderId="1" xfId="1" applyFont="1" applyFill="1" applyBorder="1"/>
    <xf numFmtId="0" fontId="1" fillId="2" borderId="1" xfId="0" applyFont="1" applyFill="1" applyBorder="1" applyAlignment="1">
      <alignment horizontal="left" vertical="center"/>
    </xf>
    <xf numFmtId="43" fontId="0" fillId="0" borderId="1" xfId="1" applyFont="1" applyBorder="1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2" applyFont="1" applyBorder="1"/>
    <xf numFmtId="43" fontId="0" fillId="0" borderId="1" xfId="0" applyNumberFormat="1" applyBorder="1"/>
    <xf numFmtId="43" fontId="0" fillId="4" borderId="1" xfId="0" applyNumberFormat="1" applyFill="1" applyBorder="1"/>
    <xf numFmtId="43" fontId="1" fillId="4" borderId="1" xfId="0" applyNumberFormat="1" applyFont="1" applyFill="1" applyBorder="1"/>
    <xf numFmtId="43" fontId="0" fillId="0" borderId="0" xfId="0" applyNumberFormat="1"/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/>
    </xf>
    <xf numFmtId="43" fontId="1" fillId="4" borderId="4" xfId="1" applyFont="1" applyFill="1" applyBorder="1"/>
    <xf numFmtId="43" fontId="1" fillId="4" borderId="4" xfId="1" applyFont="1" applyFill="1" applyBorder="1" applyAlignment="1">
      <alignment wrapText="1"/>
    </xf>
    <xf numFmtId="43" fontId="1" fillId="4" borderId="4" xfId="0" applyNumberFormat="1" applyFont="1" applyFill="1" applyBorder="1"/>
    <xf numFmtId="0" fontId="1" fillId="0" borderId="5" xfId="0" applyFont="1" applyBorder="1" applyAlignment="1">
      <alignment horizontal="left" vertical="center" wrapText="1"/>
    </xf>
    <xf numFmtId="43" fontId="1" fillId="0" borderId="6" xfId="1" applyFont="1" applyBorder="1" applyAlignment="1">
      <alignment horizontal="left" vertical="center" wrapText="1"/>
    </xf>
    <xf numFmtId="43" fontId="1" fillId="0" borderId="7" xfId="0" applyNumberFormat="1" applyFont="1" applyBorder="1"/>
    <xf numFmtId="0" fontId="0" fillId="0" borderId="1" xfId="0" applyFont="1" applyBorder="1" applyAlignment="1"/>
    <xf numFmtId="0" fontId="1" fillId="3" borderId="1" xfId="0" applyFont="1" applyFill="1" applyBorder="1" applyAlignment="1">
      <alignment horizontal="left" vertical="center"/>
    </xf>
    <xf numFmtId="0" fontId="0" fillId="0" borderId="1" xfId="0" applyFont="1" applyBorder="1"/>
    <xf numFmtId="43" fontId="4" fillId="0" borderId="1" xfId="1" applyFont="1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0" fontId="0" fillId="0" borderId="8" xfId="0" applyBorder="1"/>
    <xf numFmtId="0" fontId="0" fillId="0" borderId="8" xfId="0" applyFill="1" applyBorder="1"/>
    <xf numFmtId="0" fontId="8" fillId="0" borderId="2" xfId="2" applyFont="1" applyBorder="1" applyAlignment="1">
      <alignment horizontal="center"/>
    </xf>
    <xf numFmtId="0" fontId="8" fillId="0" borderId="0" xfId="2" applyFont="1" applyAlignment="1">
      <alignment horizontal="center"/>
    </xf>
    <xf numFmtId="0" fontId="8" fillId="0" borderId="2" xfId="2" applyFont="1" applyBorder="1"/>
    <xf numFmtId="0" fontId="8" fillId="0" borderId="0" xfId="2" applyFont="1"/>
    <xf numFmtId="0" fontId="0" fillId="0" borderId="3" xfId="0" applyFill="1" applyBorder="1"/>
    <xf numFmtId="0" fontId="0" fillId="0" borderId="4" xfId="0" applyFill="1" applyBorder="1"/>
    <xf numFmtId="0" fontId="9" fillId="4" borderId="4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3" fontId="1" fillId="3" borderId="1" xfId="0" applyNumberFormat="1" applyFont="1" applyFill="1" applyBorder="1" applyAlignment="1">
      <alignment horizontal="center" vertical="center" wrapText="1"/>
    </xf>
    <xf numFmtId="43" fontId="1" fillId="3" borderId="1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4">
    <cellStyle name="Millares" xfId="1" builtinId="3"/>
    <cellStyle name="Millares 2" xfId="3"/>
    <cellStyle name="Millares 2 4" xfId="5"/>
    <cellStyle name="Normal" xfId="0" builtinId="0"/>
    <cellStyle name="Normal 10" xfId="8"/>
    <cellStyle name="Normal 11" xfId="10"/>
    <cellStyle name="Normal 12 3" xfId="11"/>
    <cellStyle name="Normal 17" xfId="6"/>
    <cellStyle name="Normal 2 2" xfId="2"/>
    <cellStyle name="Normal 2 4" xfId="7"/>
    <cellStyle name="Normal 5" xfId="13"/>
    <cellStyle name="Normal 9" xfId="9"/>
    <cellStyle name="Normal 9 2 2" xfId="12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249998</xdr:colOff>
      <xdr:row>0</xdr:row>
      <xdr:rowOff>208572</xdr:rowOff>
    </xdr:from>
    <xdr:to>
      <xdr:col>14</xdr:col>
      <xdr:colOff>360405</xdr:colOff>
      <xdr:row>6</xdr:row>
      <xdr:rowOff>171622</xdr:rowOff>
    </xdr:to>
    <xdr:sp macro="" textlink="">
      <xdr:nvSpPr>
        <xdr:cNvPr id="2" name="Rectangle 1">
          <a:extLst>
            <a:ext uri="{FF2B5EF4-FFF2-40B4-BE49-F238E27FC236}">
              <a16:creationId xmlns="" xmlns:a16="http://schemas.microsoft.com/office/drawing/2014/main" id="{AEF3ECAF-B740-4586-92DD-2F176ECCD4FA}"/>
            </a:ext>
          </a:extLst>
        </xdr:cNvPr>
        <xdr:cNvSpPr/>
      </xdr:nvSpPr>
      <xdr:spPr>
        <a:xfrm>
          <a:off x="14366048" y="208572"/>
          <a:ext cx="1034332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4</xdr:row>
      <xdr:rowOff>9697</xdr:rowOff>
    </xdr:from>
    <xdr:to>
      <xdr:col>0</xdr:col>
      <xdr:colOff>1414731</xdr:colOff>
      <xdr:row>7</xdr:row>
      <xdr:rowOff>10847</xdr:rowOff>
    </xdr:to>
    <xdr:sp macro="" textlink="">
      <xdr:nvSpPr>
        <xdr:cNvPr id="3" name="Rectangle 2">
          <a:extLst>
            <a:ext uri="{FF2B5EF4-FFF2-40B4-BE49-F238E27FC236}">
              <a16:creationId xmlns="" xmlns:a16="http://schemas.microsoft.com/office/drawing/2014/main" id="{9FD925F7-E8C9-4BD5-A629-0B48E67F2C39}"/>
            </a:ext>
          </a:extLst>
        </xdr:cNvPr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1238250</xdr:colOff>
      <xdr:row>0</xdr:row>
      <xdr:rowOff>38272</xdr:rowOff>
    </xdr:from>
    <xdr:to>
      <xdr:col>0</xdr:col>
      <xdr:colOff>3409950</xdr:colOff>
      <xdr:row>3</xdr:row>
      <xdr:rowOff>142875</xdr:rowOff>
    </xdr:to>
    <xdr:pic>
      <xdr:nvPicPr>
        <xdr:cNvPr id="4" name="Imagen 1">
          <a:extLst>
            <a:ext uri="{FF2B5EF4-FFF2-40B4-BE49-F238E27FC236}">
              <a16:creationId xmlns="" xmlns:a16="http://schemas.microsoft.com/office/drawing/2014/main" id="{6DD6C26A-61CC-4E8B-AF75-9B28BA166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38272"/>
          <a:ext cx="2171700" cy="8189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390525</xdr:colOff>
      <xdr:row>2</xdr:row>
      <xdr:rowOff>0</xdr:rowOff>
    </xdr:from>
    <xdr:to>
      <xdr:col>6</xdr:col>
      <xdr:colOff>876300</xdr:colOff>
      <xdr:row>5</xdr:row>
      <xdr:rowOff>115360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476250"/>
          <a:ext cx="3552825" cy="8297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180975</xdr:colOff>
      <xdr:row>103</xdr:row>
      <xdr:rowOff>19050</xdr:rowOff>
    </xdr:from>
    <xdr:to>
      <xdr:col>6</xdr:col>
      <xdr:colOff>209550</xdr:colOff>
      <xdr:row>107</xdr:row>
      <xdr:rowOff>114300</xdr:rowOff>
    </xdr:to>
    <xdr:pic>
      <xdr:nvPicPr>
        <xdr:cNvPr id="8" name="Imagen 7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00" t="12295" r="27778" b="12295"/>
        <a:stretch/>
      </xdr:blipFill>
      <xdr:spPr bwMode="auto">
        <a:xfrm>
          <a:off x="7162800" y="20154900"/>
          <a:ext cx="1095375" cy="857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838200</xdr:colOff>
      <xdr:row>104</xdr:row>
      <xdr:rowOff>47625</xdr:rowOff>
    </xdr:from>
    <xdr:to>
      <xdr:col>1</xdr:col>
      <xdr:colOff>200025</xdr:colOff>
      <xdr:row>108</xdr:row>
      <xdr:rowOff>0</xdr:rowOff>
    </xdr:to>
    <xdr:pic>
      <xdr:nvPicPr>
        <xdr:cNvPr id="9" name="Imagen 8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0383500"/>
          <a:ext cx="3305175" cy="714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714377</xdr:colOff>
      <xdr:row>101</xdr:row>
      <xdr:rowOff>66675</xdr:rowOff>
    </xdr:from>
    <xdr:to>
      <xdr:col>3</xdr:col>
      <xdr:colOff>699772</xdr:colOff>
      <xdr:row>111</xdr:row>
      <xdr:rowOff>142240</xdr:rowOff>
    </xdr:to>
    <xdr:pic>
      <xdr:nvPicPr>
        <xdr:cNvPr id="10" name="Imagen 9"/>
        <xdr:cNvPicPr/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66" t="19783" r="24741" b="17991"/>
        <a:stretch/>
      </xdr:blipFill>
      <xdr:spPr bwMode="auto">
        <a:xfrm rot="16200000">
          <a:off x="4750754" y="19738023"/>
          <a:ext cx="1980565" cy="21666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0"/>
  <sheetViews>
    <sheetView tabSelected="1" workbookViewId="0">
      <selection activeCell="I57" sqref="I57"/>
    </sheetView>
  </sheetViews>
  <sheetFormatPr baseColWidth="10" defaultRowHeight="15" x14ac:dyDescent="0.25"/>
  <cols>
    <col min="1" max="1" width="59.140625" customWidth="1"/>
    <col min="2" max="2" width="17.140625" customWidth="1"/>
    <col min="3" max="3" width="15.5703125" customWidth="1"/>
    <col min="4" max="4" width="15.28515625" customWidth="1"/>
    <col min="5" max="5" width="14.7109375" customWidth="1"/>
    <col min="6" max="6" width="16" customWidth="1"/>
    <col min="7" max="7" width="15" customWidth="1"/>
    <col min="8" max="8" width="14.5703125" customWidth="1"/>
    <col min="9" max="9" width="15" customWidth="1"/>
    <col min="10" max="10" width="10.42578125" customWidth="1"/>
    <col min="11" max="11" width="9.85546875" customWidth="1"/>
    <col min="12" max="12" width="12.5703125" customWidth="1"/>
    <col min="13" max="13" width="11" customWidth="1"/>
    <col min="14" max="14" width="12.85546875" customWidth="1"/>
    <col min="15" max="15" width="10.7109375" customWidth="1"/>
    <col min="16" max="16" width="15.42578125" customWidth="1"/>
    <col min="17" max="17" width="15.140625" bestFit="1" customWidth="1"/>
  </cols>
  <sheetData>
    <row r="1" spans="1:16" ht="18.75" x14ac:dyDescent="0.25">
      <c r="A1" s="54" t="s">
        <v>90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</row>
    <row r="2" spans="1:16" ht="18.75" x14ac:dyDescent="0.25">
      <c r="A2" s="16"/>
      <c r="B2" s="16"/>
      <c r="C2" s="17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6" ht="18.75" x14ac:dyDescent="0.25">
      <c r="A3" s="16"/>
      <c r="B3" s="16"/>
      <c r="C3" s="17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6" ht="18.75" x14ac:dyDescent="0.25">
      <c r="A4" s="16"/>
      <c r="B4" s="16"/>
      <c r="C4" s="1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6" ht="18.75" x14ac:dyDescent="0.25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</row>
    <row r="6" spans="1:16" ht="18.75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</row>
    <row r="7" spans="1:16" ht="15.75" x14ac:dyDescent="0.25">
      <c r="A7" s="55" t="s">
        <v>109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</row>
    <row r="8" spans="1:16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10" spans="1:16" ht="32.25" thickBot="1" x14ac:dyDescent="0.3">
      <c r="A10" s="23" t="s">
        <v>0</v>
      </c>
      <c r="B10" s="24" t="s">
        <v>97</v>
      </c>
      <c r="C10" s="24" t="s">
        <v>98</v>
      </c>
      <c r="D10" s="24" t="s">
        <v>78</v>
      </c>
      <c r="E10" s="24" t="s">
        <v>79</v>
      </c>
      <c r="F10" s="24" t="s">
        <v>80</v>
      </c>
      <c r="G10" s="24" t="s">
        <v>81</v>
      </c>
      <c r="H10" s="24" t="s">
        <v>82</v>
      </c>
      <c r="I10" s="24" t="s">
        <v>83</v>
      </c>
      <c r="J10" s="24" t="s">
        <v>84</v>
      </c>
      <c r="K10" s="24" t="s">
        <v>85</v>
      </c>
      <c r="L10" s="24" t="s">
        <v>86</v>
      </c>
      <c r="M10" s="24" t="s">
        <v>87</v>
      </c>
      <c r="N10" s="24" t="s">
        <v>88</v>
      </c>
      <c r="O10" s="24" t="s">
        <v>89</v>
      </c>
      <c r="P10" s="25" t="s">
        <v>91</v>
      </c>
    </row>
    <row r="11" spans="1:16" ht="15.75" thickBot="1" x14ac:dyDescent="0.3">
      <c r="A11" s="29" t="s">
        <v>1</v>
      </c>
      <c r="B11" s="30">
        <f t="shared" ref="B11:F11" si="0">B12+B18+B28+B38+B46+B54+B64+B69+B72</f>
        <v>2116920478</v>
      </c>
      <c r="C11" s="30">
        <f t="shared" si="0"/>
        <v>0</v>
      </c>
      <c r="D11" s="30">
        <f t="shared" si="0"/>
        <v>31204931.529999997</v>
      </c>
      <c r="E11" s="30">
        <f t="shared" si="0"/>
        <v>48683287.68</v>
      </c>
      <c r="F11" s="30">
        <f t="shared" si="0"/>
        <v>112976078.68000001</v>
      </c>
      <c r="G11" s="30">
        <f>G12+G18+G28+G38+G46+G54+G64+G69+G72</f>
        <v>112367497.05400001</v>
      </c>
      <c r="H11" s="30">
        <f>H12+H18+H28+H38+H46+H54+H64+H69+H72</f>
        <v>62238479.960000001</v>
      </c>
      <c r="I11" s="30">
        <f>I12+I18+I28+I38+I46+I54+I64+I69+I72</f>
        <v>87532232.280000001</v>
      </c>
      <c r="J11" s="30"/>
      <c r="K11" s="30"/>
      <c r="L11" s="30"/>
      <c r="M11" s="30"/>
      <c r="N11" s="30"/>
      <c r="O11" s="30"/>
      <c r="P11" s="31">
        <f>SUM(D11:O11)</f>
        <v>455002507.18400002</v>
      </c>
    </row>
    <row r="12" spans="1:16" x14ac:dyDescent="0.25">
      <c r="A12" s="47" t="s">
        <v>2</v>
      </c>
      <c r="B12" s="26">
        <f>B13+B14+B15+B16+B17</f>
        <v>777408816</v>
      </c>
      <c r="C12" s="26"/>
      <c r="D12" s="27">
        <f>SUM(D13:D17)</f>
        <v>29621146.68</v>
      </c>
      <c r="E12" s="27">
        <f t="shared" ref="E12:O12" si="1">SUM(E13:E17)</f>
        <v>30893686.449999999</v>
      </c>
      <c r="F12" s="27">
        <f t="shared" si="1"/>
        <v>31689234.969999999</v>
      </c>
      <c r="G12" s="27">
        <f t="shared" si="1"/>
        <v>64473442.010000005</v>
      </c>
      <c r="H12" s="27">
        <f t="shared" si="1"/>
        <v>42506162.640000001</v>
      </c>
      <c r="I12" s="27">
        <f t="shared" si="1"/>
        <v>29695209.300000001</v>
      </c>
      <c r="J12" s="27">
        <f t="shared" si="1"/>
        <v>0</v>
      </c>
      <c r="K12" s="27">
        <f t="shared" si="1"/>
        <v>0</v>
      </c>
      <c r="L12" s="27">
        <f t="shared" si="1"/>
        <v>0</v>
      </c>
      <c r="M12" s="27">
        <f t="shared" si="1"/>
        <v>0</v>
      </c>
      <c r="N12" s="27">
        <f t="shared" si="1"/>
        <v>0</v>
      </c>
      <c r="O12" s="27">
        <f t="shared" si="1"/>
        <v>0</v>
      </c>
      <c r="P12" s="28">
        <f>SUM(P13:P17)</f>
        <v>228878882.04999998</v>
      </c>
    </row>
    <row r="13" spans="1:16" x14ac:dyDescent="0.25">
      <c r="A13" s="51" t="s">
        <v>3</v>
      </c>
      <c r="B13" s="35">
        <v>448042160</v>
      </c>
      <c r="C13" s="10"/>
      <c r="D13" s="1">
        <v>16605951.199999999</v>
      </c>
      <c r="E13" s="15">
        <f>16962070.74+9007555.62+424585.57</f>
        <v>26394211.93</v>
      </c>
      <c r="F13" s="1">
        <f>17077596.94+10272858.85</f>
        <v>27350455.789999999</v>
      </c>
      <c r="G13" s="1">
        <f>7827445.76+1372423.84+71389.02+17045596.94</f>
        <v>26316855.560000002</v>
      </c>
      <c r="H13" s="1">
        <v>26937930.170000002</v>
      </c>
      <c r="I13" s="1">
        <v>25407695.949999999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9">
        <f>SUM(D13:O13)</f>
        <v>149013100.59999999</v>
      </c>
    </row>
    <row r="14" spans="1:16" x14ac:dyDescent="0.25">
      <c r="A14" s="51" t="s">
        <v>4</v>
      </c>
      <c r="B14" s="35">
        <v>267684927</v>
      </c>
      <c r="C14" s="10"/>
      <c r="D14" s="1">
        <f>7724136.31+1028881.87+529031</f>
        <v>9282049.1799999997</v>
      </c>
      <c r="E14" s="1">
        <f>528031+177000</f>
        <v>705031</v>
      </c>
      <c r="F14" s="1">
        <f>66413+461618</f>
        <v>528031</v>
      </c>
      <c r="G14" s="1">
        <f>33812459.07+527531</f>
        <v>34339990.07</v>
      </c>
      <c r="H14" s="1">
        <v>11716936.6</v>
      </c>
      <c r="I14" s="1">
        <v>463031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9">
        <f t="shared" ref="P14:P17" si="2">SUM(D14:O14)</f>
        <v>57035068.850000001</v>
      </c>
    </row>
    <row r="15" spans="1:16" x14ac:dyDescent="0.25">
      <c r="A15" s="51" t="s">
        <v>36</v>
      </c>
      <c r="B15" s="35">
        <v>0</v>
      </c>
      <c r="C15" s="10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9">
        <f t="shared" si="2"/>
        <v>0</v>
      </c>
    </row>
    <row r="16" spans="1:16" x14ac:dyDescent="0.25">
      <c r="A16" s="51" t="s">
        <v>5</v>
      </c>
      <c r="B16" s="35">
        <v>774792</v>
      </c>
      <c r="C16" s="10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9">
        <f t="shared" si="2"/>
        <v>0</v>
      </c>
    </row>
    <row r="17" spans="1:16" x14ac:dyDescent="0.25">
      <c r="A17" s="51" t="s">
        <v>6</v>
      </c>
      <c r="B17" s="35">
        <v>60906937</v>
      </c>
      <c r="C17" s="10"/>
      <c r="D17" s="1">
        <f>1184280.93+2548865.37</f>
        <v>3733146.3</v>
      </c>
      <c r="E17" s="1">
        <f>2603616.81+1190826.71</f>
        <v>3794443.52</v>
      </c>
      <c r="F17" s="1">
        <f>2621285.57+1189462.61</f>
        <v>3810748.1799999997</v>
      </c>
      <c r="G17" s="1">
        <f>1200235.61+2616360.77</f>
        <v>3816596.38</v>
      </c>
      <c r="H17" s="1">
        <v>3851295.87</v>
      </c>
      <c r="I17" s="1">
        <v>3824482.35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9">
        <f t="shared" si="2"/>
        <v>22830712.600000001</v>
      </c>
    </row>
    <row r="18" spans="1:16" x14ac:dyDescent="0.25">
      <c r="A18" s="48" t="s">
        <v>7</v>
      </c>
      <c r="B18" s="13">
        <f>B19+B20+B21+B22+B23+B24+B25+B26+B27</f>
        <v>161488299</v>
      </c>
      <c r="C18" s="9">
        <f>SUM(C19:C27)</f>
        <v>0</v>
      </c>
      <c r="D18" s="9">
        <f>SUM(D19:D27)</f>
        <v>1464653.7</v>
      </c>
      <c r="E18" s="9">
        <f t="shared" ref="E18:O18" si="3">SUM(E19:E27)</f>
        <v>4508308.12</v>
      </c>
      <c r="F18" s="9">
        <f t="shared" si="3"/>
        <v>6861421.8100000005</v>
      </c>
      <c r="G18" s="9">
        <f t="shared" si="3"/>
        <v>13333493.334000003</v>
      </c>
      <c r="H18" s="9">
        <f t="shared" si="3"/>
        <v>5937132.7599999998</v>
      </c>
      <c r="I18" s="9">
        <f t="shared" si="3"/>
        <v>2098308.46</v>
      </c>
      <c r="J18" s="9">
        <f t="shared" si="3"/>
        <v>0</v>
      </c>
      <c r="K18" s="9">
        <f t="shared" si="3"/>
        <v>0</v>
      </c>
      <c r="L18" s="9">
        <f t="shared" si="3"/>
        <v>0</v>
      </c>
      <c r="M18" s="9">
        <f t="shared" si="3"/>
        <v>0</v>
      </c>
      <c r="N18" s="9">
        <f t="shared" si="3"/>
        <v>0</v>
      </c>
      <c r="O18" s="9">
        <f t="shared" si="3"/>
        <v>0</v>
      </c>
      <c r="P18" s="21">
        <f>SUM(P19:P27)</f>
        <v>34203318.184</v>
      </c>
    </row>
    <row r="19" spans="1:16" x14ac:dyDescent="0.25">
      <c r="A19" s="51" t="s">
        <v>8</v>
      </c>
      <c r="B19" s="35">
        <v>52851509</v>
      </c>
      <c r="C19" s="10"/>
      <c r="D19" s="1">
        <v>0</v>
      </c>
      <c r="E19" s="1">
        <v>1535753.29</v>
      </c>
      <c r="F19" s="1">
        <f>633417.08+769772.4</f>
        <v>1403189.48</v>
      </c>
      <c r="G19" s="1">
        <f>1000</f>
        <v>1000</v>
      </c>
      <c r="H19" s="1">
        <v>947302.16</v>
      </c>
      <c r="I19" s="1">
        <v>593343.64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9">
        <f>SUM(D19:O19)</f>
        <v>4480588.57</v>
      </c>
    </row>
    <row r="20" spans="1:16" x14ac:dyDescent="0.25">
      <c r="A20" s="51" t="s">
        <v>9</v>
      </c>
      <c r="B20" s="35">
        <v>2404500</v>
      </c>
      <c r="C20" s="10"/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9">
        <f t="shared" ref="P20:P27" si="4">SUM(D20:O20)</f>
        <v>0</v>
      </c>
    </row>
    <row r="21" spans="1:16" x14ac:dyDescent="0.25">
      <c r="A21" s="51" t="s">
        <v>10</v>
      </c>
      <c r="B21" s="35">
        <v>10433472</v>
      </c>
      <c r="C21" s="10"/>
      <c r="D21" s="1">
        <v>0</v>
      </c>
      <c r="E21" s="1">
        <v>0</v>
      </c>
      <c r="F21" s="1">
        <v>0</v>
      </c>
      <c r="G21" s="1"/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9">
        <f t="shared" si="4"/>
        <v>0</v>
      </c>
    </row>
    <row r="22" spans="1:16" x14ac:dyDescent="0.25">
      <c r="A22" s="51" t="s">
        <v>11</v>
      </c>
      <c r="B22" s="35">
        <v>1753937</v>
      </c>
      <c r="C22" s="10"/>
      <c r="D22" s="1">
        <v>2710</v>
      </c>
      <c r="E22" s="1">
        <v>97789.57</v>
      </c>
      <c r="F22" s="1">
        <f>3000+630</f>
        <v>3630</v>
      </c>
      <c r="G22" s="1">
        <f>2698.73+818.6+310</f>
        <v>3827.33</v>
      </c>
      <c r="H22" s="1">
        <v>56420</v>
      </c>
      <c r="I22" s="1">
        <v>1755.43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9">
        <f t="shared" si="4"/>
        <v>166132.33000000002</v>
      </c>
    </row>
    <row r="23" spans="1:16" x14ac:dyDescent="0.25">
      <c r="A23" s="51" t="s">
        <v>12</v>
      </c>
      <c r="B23" s="35">
        <v>10590657</v>
      </c>
      <c r="C23" s="10"/>
      <c r="D23" s="1">
        <v>0</v>
      </c>
      <c r="E23" s="1">
        <v>401200</v>
      </c>
      <c r="F23" s="1">
        <v>800</v>
      </c>
      <c r="G23" s="1">
        <f>125981.52+5000</f>
        <v>130981.52</v>
      </c>
      <c r="H23" s="1">
        <v>2500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9">
        <f t="shared" si="4"/>
        <v>535481.52</v>
      </c>
    </row>
    <row r="24" spans="1:16" x14ac:dyDescent="0.25">
      <c r="A24" s="51" t="s">
        <v>13</v>
      </c>
      <c r="B24" s="35">
        <v>7284357</v>
      </c>
      <c r="C24" s="10"/>
      <c r="D24" s="1">
        <v>0</v>
      </c>
      <c r="E24" s="1">
        <v>450400.17</v>
      </c>
      <c r="F24" s="1">
        <v>762671.52</v>
      </c>
      <c r="G24" s="1">
        <v>399388.62</v>
      </c>
      <c r="H24" s="1">
        <v>1571411.02</v>
      </c>
      <c r="I24" s="1">
        <v>437498.6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9">
        <f t="shared" si="4"/>
        <v>3621369.93</v>
      </c>
    </row>
    <row r="25" spans="1:16" x14ac:dyDescent="0.25">
      <c r="A25" s="51" t="s">
        <v>14</v>
      </c>
      <c r="B25" s="35">
        <v>37930053</v>
      </c>
      <c r="C25" s="10"/>
      <c r="D25" s="1">
        <v>350</v>
      </c>
      <c r="E25" s="1">
        <v>293525</v>
      </c>
      <c r="F25" s="1">
        <f>118000+109911.1+5745+328718.5</f>
        <v>562374.6</v>
      </c>
      <c r="G25" s="1">
        <f>10559323.48+2242+5710</f>
        <v>10567275.48</v>
      </c>
      <c r="H25" s="1">
        <v>2684778.58</v>
      </c>
      <c r="I25" s="1">
        <v>204541.2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9">
        <f t="shared" si="4"/>
        <v>14312844.859999999</v>
      </c>
    </row>
    <row r="26" spans="1:16" x14ac:dyDescent="0.25">
      <c r="A26" s="51" t="s">
        <v>15</v>
      </c>
      <c r="B26" s="35">
        <v>26739814</v>
      </c>
      <c r="C26" s="10"/>
      <c r="D26" s="1">
        <f>460000+2500</f>
        <v>462500</v>
      </c>
      <c r="E26" s="1">
        <v>836783.79</v>
      </c>
      <c r="F26" s="1">
        <f>160000+788210+2700+979416+1069865.71</f>
        <v>3000191.71</v>
      </c>
      <c r="G26" s="1">
        <f>960835.42+5500.22</f>
        <v>966335.64</v>
      </c>
      <c r="H26" s="1">
        <v>674721</v>
      </c>
      <c r="I26" s="1">
        <v>861169.59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9">
        <f t="shared" si="4"/>
        <v>6801701.7299999995</v>
      </c>
    </row>
    <row r="27" spans="1:16" x14ac:dyDescent="0.25">
      <c r="A27" s="51" t="s">
        <v>37</v>
      </c>
      <c r="B27" s="35">
        <v>11500000</v>
      </c>
      <c r="C27" s="10"/>
      <c r="D27" s="1">
        <v>999093.7</v>
      </c>
      <c r="E27" s="1">
        <v>892856.3</v>
      </c>
      <c r="F27" s="1">
        <v>1128564.5</v>
      </c>
      <c r="G27" s="1">
        <f>1264029.754+654.99</f>
        <v>1264684.7439999999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9">
        <f t="shared" si="4"/>
        <v>4285199.2439999999</v>
      </c>
    </row>
    <row r="28" spans="1:16" x14ac:dyDescent="0.25">
      <c r="A28" s="48" t="s">
        <v>16</v>
      </c>
      <c r="B28" s="13">
        <f>B29+B30+B31+B32+B33+B34+B35+B36+B37</f>
        <v>984021555</v>
      </c>
      <c r="C28" s="8">
        <v>-17000000</v>
      </c>
      <c r="D28" s="9">
        <f>SUM(D29:D37)</f>
        <v>119131.15</v>
      </c>
      <c r="E28" s="9">
        <f t="shared" ref="E28:N28" si="5">SUM(E29:E37)</f>
        <v>12402293.109999999</v>
      </c>
      <c r="F28" s="9">
        <f t="shared" si="5"/>
        <v>41764179.480000004</v>
      </c>
      <c r="G28" s="9">
        <f t="shared" si="5"/>
        <v>33920488.409999996</v>
      </c>
      <c r="H28" s="9">
        <f t="shared" si="5"/>
        <v>13425852.719999999</v>
      </c>
      <c r="I28" s="9">
        <f t="shared" si="5"/>
        <v>43777940.340000004</v>
      </c>
      <c r="J28" s="9">
        <f t="shared" si="5"/>
        <v>0</v>
      </c>
      <c r="K28" s="9">
        <f t="shared" si="5"/>
        <v>0</v>
      </c>
      <c r="L28" s="9">
        <f t="shared" si="5"/>
        <v>0</v>
      </c>
      <c r="M28" s="9">
        <f t="shared" si="5"/>
        <v>0</v>
      </c>
      <c r="N28" s="9">
        <f t="shared" si="5"/>
        <v>0</v>
      </c>
      <c r="O28" s="9">
        <f>SUM(O29:O37)</f>
        <v>0</v>
      </c>
      <c r="P28" s="21">
        <f>SUM(P29:P37)</f>
        <v>145409885.20999998</v>
      </c>
    </row>
    <row r="29" spans="1:16" x14ac:dyDescent="0.25">
      <c r="A29" s="51" t="s">
        <v>17</v>
      </c>
      <c r="B29" s="35">
        <v>40491526</v>
      </c>
      <c r="C29" s="10"/>
      <c r="D29" s="1">
        <v>0</v>
      </c>
      <c r="E29" s="1">
        <v>0</v>
      </c>
      <c r="F29" s="1">
        <v>145020</v>
      </c>
      <c r="G29" s="1">
        <f>392888.31+3894</f>
        <v>396782.31</v>
      </c>
      <c r="H29" s="1">
        <v>172200</v>
      </c>
      <c r="I29" s="1">
        <v>1221116.24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9">
        <f>SUM(D29:O29)</f>
        <v>1935118.55</v>
      </c>
    </row>
    <row r="30" spans="1:16" x14ac:dyDescent="0.25">
      <c r="A30" s="51" t="s">
        <v>18</v>
      </c>
      <c r="B30" s="35">
        <v>11500543</v>
      </c>
      <c r="C30" s="10"/>
      <c r="D30" s="1"/>
      <c r="E30" s="1"/>
      <c r="F30" s="1">
        <v>936528.24</v>
      </c>
      <c r="G30" s="1"/>
      <c r="H30" s="1">
        <v>17632.2</v>
      </c>
      <c r="I30" s="1">
        <v>433868.3</v>
      </c>
      <c r="J30" s="1"/>
      <c r="K30" s="1"/>
      <c r="L30" s="1"/>
      <c r="M30" s="1"/>
      <c r="N30" s="1"/>
      <c r="O30" s="1"/>
      <c r="P30" s="19">
        <f t="shared" ref="P30:P37" si="6">SUM(D30:O30)</f>
        <v>1388028.74</v>
      </c>
    </row>
    <row r="31" spans="1:16" x14ac:dyDescent="0.25">
      <c r="A31" s="51" t="s">
        <v>19</v>
      </c>
      <c r="B31" s="35">
        <v>11287580</v>
      </c>
      <c r="C31" s="10"/>
      <c r="D31" s="1"/>
      <c r="E31" s="1">
        <v>436611.8</v>
      </c>
      <c r="F31" s="1">
        <v>110448</v>
      </c>
      <c r="G31" s="1">
        <f>176115+2950+3600</f>
        <v>182665</v>
      </c>
      <c r="H31" s="1">
        <v>481645.96</v>
      </c>
      <c r="I31" s="1">
        <v>360050.19</v>
      </c>
      <c r="J31" s="1"/>
      <c r="K31" s="1"/>
      <c r="L31" s="1"/>
      <c r="M31" s="1"/>
      <c r="N31" s="1"/>
      <c r="O31" s="1"/>
      <c r="P31" s="19">
        <f t="shared" si="6"/>
        <v>1571420.95</v>
      </c>
    </row>
    <row r="32" spans="1:16" x14ac:dyDescent="0.25">
      <c r="A32" s="51" t="s">
        <v>20</v>
      </c>
      <c r="B32" s="35">
        <v>274095564</v>
      </c>
      <c r="C32" s="10">
        <v>-17000000</v>
      </c>
      <c r="D32" s="1">
        <v>2000</v>
      </c>
      <c r="E32" s="1">
        <v>3962308.33</v>
      </c>
      <c r="F32" s="1">
        <f>3268351.1+6375000+648000</f>
        <v>10291351.1</v>
      </c>
      <c r="G32" s="1">
        <v>6574210.5300000003</v>
      </c>
      <c r="H32" s="1">
        <v>1340736.6499999999</v>
      </c>
      <c r="I32" s="1">
        <v>7031484.1200000001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9">
        <f t="shared" si="6"/>
        <v>29202090.73</v>
      </c>
    </row>
    <row r="33" spans="1:16" x14ac:dyDescent="0.25">
      <c r="A33" s="51" t="s">
        <v>21</v>
      </c>
      <c r="B33" s="35">
        <v>4818424</v>
      </c>
      <c r="C33" s="10"/>
      <c r="D33" s="1">
        <v>2550</v>
      </c>
      <c r="E33" s="1">
        <v>232467.14</v>
      </c>
      <c r="F33" s="1">
        <v>2560.8000000000002</v>
      </c>
      <c r="G33" s="1">
        <f>1083800.5+2070</f>
        <v>1085870.5</v>
      </c>
      <c r="H33" s="1">
        <v>70755</v>
      </c>
      <c r="I33" s="1">
        <v>90621</v>
      </c>
      <c r="J33" s="1"/>
      <c r="K33" s="1"/>
      <c r="L33" s="1"/>
      <c r="M33" s="1"/>
      <c r="N33" s="1"/>
      <c r="O33" s="1"/>
      <c r="P33" s="19">
        <f t="shared" si="6"/>
        <v>1484824.44</v>
      </c>
    </row>
    <row r="34" spans="1:16" x14ac:dyDescent="0.25">
      <c r="A34" s="51" t="s">
        <v>22</v>
      </c>
      <c r="B34" s="35">
        <v>4034410</v>
      </c>
      <c r="C34" s="10"/>
      <c r="D34" s="1"/>
      <c r="E34" s="1">
        <v>3186</v>
      </c>
      <c r="F34" s="1">
        <v>277124.14</v>
      </c>
      <c r="G34" s="1">
        <f>239304+325+3520+1600+4825</f>
        <v>249574</v>
      </c>
      <c r="H34" s="1">
        <v>13888.72</v>
      </c>
      <c r="I34" s="1">
        <v>7107.4</v>
      </c>
      <c r="J34" s="1"/>
      <c r="K34" s="1"/>
      <c r="L34" s="1"/>
      <c r="M34" s="1"/>
      <c r="N34" s="1"/>
      <c r="O34" s="1"/>
      <c r="P34" s="19">
        <f t="shared" si="6"/>
        <v>550880.26</v>
      </c>
    </row>
    <row r="35" spans="1:16" x14ac:dyDescent="0.25">
      <c r="A35" s="51" t="s">
        <v>23</v>
      </c>
      <c r="B35" s="35">
        <v>119301280</v>
      </c>
      <c r="C35" s="10"/>
      <c r="D35" s="1">
        <v>0</v>
      </c>
      <c r="E35" s="1">
        <v>2593536.06</v>
      </c>
      <c r="F35" s="1">
        <f>775701.93+11741499.66</f>
        <v>12517201.59</v>
      </c>
      <c r="G35" s="1">
        <f>5062505.42+500+700+3100</f>
        <v>5066805.42</v>
      </c>
      <c r="H35" s="1">
        <v>3658615.1</v>
      </c>
      <c r="I35" s="1">
        <v>1792750.02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9">
        <f t="shared" si="6"/>
        <v>25628908.190000001</v>
      </c>
    </row>
    <row r="36" spans="1:16" x14ac:dyDescent="0.25">
      <c r="A36" s="51" t="s">
        <v>38</v>
      </c>
      <c r="B36" s="35">
        <v>0</v>
      </c>
      <c r="C36" s="10"/>
      <c r="D36" s="1"/>
      <c r="E36" s="1">
        <v>0</v>
      </c>
      <c r="F36" s="1">
        <v>0</v>
      </c>
      <c r="G36" s="1"/>
      <c r="H36" s="1"/>
      <c r="I36" s="1">
        <v>0</v>
      </c>
      <c r="J36" s="1"/>
      <c r="K36" s="1"/>
      <c r="L36" s="1"/>
      <c r="M36" s="1"/>
      <c r="N36" s="1"/>
      <c r="O36" s="1"/>
      <c r="P36" s="19">
        <f t="shared" si="6"/>
        <v>0</v>
      </c>
    </row>
    <row r="37" spans="1:16" x14ac:dyDescent="0.25">
      <c r="A37" s="51" t="s">
        <v>24</v>
      </c>
      <c r="B37" s="35">
        <v>518492228</v>
      </c>
      <c r="C37" s="10"/>
      <c r="D37" s="1">
        <f>5000.84+87200+2199.99+15800.32+4380</f>
        <v>114581.15</v>
      </c>
      <c r="E37" s="1">
        <v>5174183.78</v>
      </c>
      <c r="F37" s="1">
        <f>113598.6+1034788.1+15291536.06+374467.1+624302.75+22278.4+22974.6</f>
        <v>17483945.609999999</v>
      </c>
      <c r="G37" s="1">
        <f>20355009.27+5509.99+2204.99+1856.4</f>
        <v>20364580.649999995</v>
      </c>
      <c r="H37" s="1">
        <v>7670379.0899999999</v>
      </c>
      <c r="I37" s="1">
        <v>32840943.07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9">
        <f t="shared" si="6"/>
        <v>83648613.349999994</v>
      </c>
    </row>
    <row r="38" spans="1:16" x14ac:dyDescent="0.25">
      <c r="A38" s="48" t="s">
        <v>25</v>
      </c>
      <c r="B38" s="13">
        <f>B39+B40+B41+B42+B43+B44+B45</f>
        <v>1536300</v>
      </c>
      <c r="C38" s="13"/>
      <c r="D38" s="9">
        <f>SUM(D39:D45)</f>
        <v>0</v>
      </c>
      <c r="E38" s="9">
        <f t="shared" ref="E38:O38" si="7">SUM(E39:E45)</f>
        <v>0</v>
      </c>
      <c r="F38" s="9">
        <f t="shared" si="7"/>
        <v>0</v>
      </c>
      <c r="G38" s="9">
        <f t="shared" si="7"/>
        <v>0</v>
      </c>
      <c r="H38" s="9">
        <f t="shared" si="7"/>
        <v>5000</v>
      </c>
      <c r="I38" s="9">
        <f t="shared" si="7"/>
        <v>100000</v>
      </c>
      <c r="J38" s="9">
        <f t="shared" si="7"/>
        <v>0</v>
      </c>
      <c r="K38" s="9">
        <f t="shared" si="7"/>
        <v>0</v>
      </c>
      <c r="L38" s="9">
        <f t="shared" si="7"/>
        <v>0</v>
      </c>
      <c r="M38" s="9">
        <f t="shared" si="7"/>
        <v>0</v>
      </c>
      <c r="N38" s="9">
        <f t="shared" si="7"/>
        <v>0</v>
      </c>
      <c r="O38" s="9">
        <f t="shared" si="7"/>
        <v>0</v>
      </c>
      <c r="P38" s="21">
        <f>SUM(P39:P45)</f>
        <v>1641300</v>
      </c>
    </row>
    <row r="39" spans="1:16" x14ac:dyDescent="0.25">
      <c r="A39" s="51" t="s">
        <v>26</v>
      </c>
      <c r="B39" s="35">
        <v>250000</v>
      </c>
      <c r="C39" s="10"/>
      <c r="D39" s="1">
        <v>0</v>
      </c>
      <c r="E39" s="1">
        <v>0</v>
      </c>
      <c r="F39" s="1">
        <v>0</v>
      </c>
      <c r="G39" s="1">
        <v>0</v>
      </c>
      <c r="H39" s="1">
        <v>5000</v>
      </c>
      <c r="I39" s="1">
        <v>100000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9">
        <f t="shared" ref="P39:P68" si="8">SUM(B39:O39)</f>
        <v>355000</v>
      </c>
    </row>
    <row r="40" spans="1:16" x14ac:dyDescent="0.25">
      <c r="A40" s="51" t="s">
        <v>39</v>
      </c>
      <c r="B40" s="35">
        <v>0</v>
      </c>
      <c r="C40" s="10"/>
      <c r="D40" s="1"/>
      <c r="E40" s="1"/>
      <c r="F40" s="1"/>
      <c r="G40" s="1">
        <v>0</v>
      </c>
      <c r="H40" s="1"/>
      <c r="I40" s="1"/>
      <c r="J40" s="1"/>
      <c r="K40" s="1"/>
      <c r="L40" s="1"/>
      <c r="M40" s="1"/>
      <c r="N40" s="1"/>
      <c r="O40" s="1"/>
      <c r="P40" s="19">
        <f t="shared" si="8"/>
        <v>0</v>
      </c>
    </row>
    <row r="41" spans="1:16" x14ac:dyDescent="0.25">
      <c r="A41" s="51" t="s">
        <v>40</v>
      </c>
      <c r="B41" s="35">
        <v>0</v>
      </c>
      <c r="C41" s="10"/>
      <c r="D41" s="1"/>
      <c r="E41" s="1"/>
      <c r="F41" s="1"/>
      <c r="G41" s="1">
        <v>0</v>
      </c>
      <c r="H41" s="1"/>
      <c r="I41" s="1"/>
      <c r="J41" s="1"/>
      <c r="K41" s="1"/>
      <c r="L41" s="1"/>
      <c r="M41" s="1"/>
      <c r="N41" s="1"/>
      <c r="O41" s="1"/>
      <c r="P41" s="19">
        <f t="shared" si="8"/>
        <v>0</v>
      </c>
    </row>
    <row r="42" spans="1:16" x14ac:dyDescent="0.25">
      <c r="A42" s="51" t="s">
        <v>41</v>
      </c>
      <c r="B42" s="35">
        <v>0</v>
      </c>
      <c r="C42" s="10"/>
      <c r="D42" s="1"/>
      <c r="E42" s="1"/>
      <c r="F42" s="1"/>
      <c r="G42" s="1">
        <v>0</v>
      </c>
      <c r="H42" s="1"/>
      <c r="I42" s="1"/>
      <c r="J42" s="1"/>
      <c r="K42" s="1"/>
      <c r="L42" s="1"/>
      <c r="M42" s="1"/>
      <c r="N42" s="1"/>
      <c r="O42" s="1"/>
      <c r="P42" s="19">
        <f t="shared" si="8"/>
        <v>0</v>
      </c>
    </row>
    <row r="43" spans="1:16" x14ac:dyDescent="0.25">
      <c r="A43" s="51" t="s">
        <v>42</v>
      </c>
      <c r="B43" s="35">
        <v>1286300</v>
      </c>
      <c r="C43" s="10"/>
      <c r="D43" s="1"/>
      <c r="E43" s="1"/>
      <c r="F43" s="1"/>
      <c r="G43" s="1">
        <v>0</v>
      </c>
      <c r="H43" s="1"/>
      <c r="I43" s="1"/>
      <c r="J43" s="1"/>
      <c r="K43" s="1"/>
      <c r="L43" s="1"/>
      <c r="M43" s="1"/>
      <c r="N43" s="1"/>
      <c r="O43" s="1"/>
      <c r="P43" s="19">
        <f t="shared" si="8"/>
        <v>1286300</v>
      </c>
    </row>
    <row r="44" spans="1:16" x14ac:dyDescent="0.25">
      <c r="A44" s="51" t="s">
        <v>27</v>
      </c>
      <c r="B44" s="35">
        <v>0</v>
      </c>
      <c r="C44" s="10"/>
      <c r="D44" s="1"/>
      <c r="E44" s="1"/>
      <c r="F44" s="1"/>
      <c r="G44" s="1">
        <v>0</v>
      </c>
      <c r="H44" s="1"/>
      <c r="I44" s="1"/>
      <c r="J44" s="1"/>
      <c r="K44" s="1"/>
      <c r="L44" s="1"/>
      <c r="M44" s="1"/>
      <c r="N44" s="1"/>
      <c r="O44" s="1"/>
      <c r="P44" s="19">
        <f t="shared" si="8"/>
        <v>0</v>
      </c>
    </row>
    <row r="45" spans="1:16" x14ac:dyDescent="0.25">
      <c r="A45" s="51" t="s">
        <v>43</v>
      </c>
      <c r="B45" s="35">
        <v>0</v>
      </c>
      <c r="C45" s="10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9">
        <f t="shared" si="8"/>
        <v>0</v>
      </c>
    </row>
    <row r="46" spans="1:16" x14ac:dyDescent="0.25">
      <c r="A46" s="48" t="s">
        <v>44</v>
      </c>
      <c r="B46" s="13">
        <f>B47+B48+B49+B50+B51+B52+B53</f>
        <v>0</v>
      </c>
      <c r="C46" s="8"/>
      <c r="D46" s="9">
        <f>SUM(D47:D53)</f>
        <v>0</v>
      </c>
      <c r="E46" s="9">
        <f t="shared" ref="E46:O46" si="9">SUM(E47:E53)</f>
        <v>0</v>
      </c>
      <c r="F46" s="9">
        <f t="shared" si="9"/>
        <v>0</v>
      </c>
      <c r="G46" s="9">
        <f t="shared" si="9"/>
        <v>0</v>
      </c>
      <c r="H46" s="9">
        <f t="shared" si="9"/>
        <v>0</v>
      </c>
      <c r="I46" s="9">
        <f t="shared" si="9"/>
        <v>0</v>
      </c>
      <c r="J46" s="9">
        <f t="shared" si="9"/>
        <v>0</v>
      </c>
      <c r="K46" s="9">
        <f t="shared" si="9"/>
        <v>0</v>
      </c>
      <c r="L46" s="9">
        <f t="shared" si="9"/>
        <v>0</v>
      </c>
      <c r="M46" s="9">
        <f t="shared" si="9"/>
        <v>0</v>
      </c>
      <c r="N46" s="9">
        <f t="shared" si="9"/>
        <v>0</v>
      </c>
      <c r="O46" s="9">
        <f t="shared" si="9"/>
        <v>0</v>
      </c>
      <c r="P46" s="21">
        <f>SUM(O47:P53)</f>
        <v>0</v>
      </c>
    </row>
    <row r="47" spans="1:16" x14ac:dyDescent="0.25">
      <c r="A47" s="51" t="s">
        <v>45</v>
      </c>
      <c r="B47" s="35"/>
      <c r="C47" s="10"/>
      <c r="D47" s="1"/>
      <c r="E47" s="1"/>
      <c r="F47" s="1"/>
      <c r="G47" s="1">
        <v>0</v>
      </c>
      <c r="H47" s="1"/>
      <c r="I47" s="1"/>
      <c r="J47" s="1"/>
      <c r="K47" s="1"/>
      <c r="L47" s="1"/>
      <c r="M47" s="1"/>
      <c r="N47" s="1"/>
      <c r="O47" s="1"/>
      <c r="P47" s="19">
        <f>SUM(D47:O47)</f>
        <v>0</v>
      </c>
    </row>
    <row r="48" spans="1:16" x14ac:dyDescent="0.25">
      <c r="A48" s="51" t="s">
        <v>46</v>
      </c>
      <c r="B48" s="35"/>
      <c r="C48" s="10"/>
      <c r="D48" s="1"/>
      <c r="E48" s="1"/>
      <c r="F48" s="1"/>
      <c r="G48" s="1">
        <v>0</v>
      </c>
      <c r="H48" s="1"/>
      <c r="I48" s="1"/>
      <c r="J48" s="1"/>
      <c r="K48" s="1"/>
      <c r="L48" s="1"/>
      <c r="M48" s="1"/>
      <c r="N48" s="1"/>
      <c r="O48" s="1"/>
      <c r="P48" s="19">
        <f t="shared" ref="P48:P53" si="10">SUM(D48:O48)</f>
        <v>0</v>
      </c>
    </row>
    <row r="49" spans="1:16" x14ac:dyDescent="0.25">
      <c r="A49" s="51" t="s">
        <v>47</v>
      </c>
      <c r="B49" s="35"/>
      <c r="C49" s="10"/>
      <c r="D49" s="1"/>
      <c r="E49" s="1"/>
      <c r="F49" s="1"/>
      <c r="G49" s="1">
        <v>0</v>
      </c>
      <c r="H49" s="1"/>
      <c r="I49" s="1"/>
      <c r="J49" s="1"/>
      <c r="K49" s="1"/>
      <c r="L49" s="1"/>
      <c r="M49" s="1"/>
      <c r="N49" s="1"/>
      <c r="O49" s="1"/>
      <c r="P49" s="19">
        <f t="shared" si="10"/>
        <v>0</v>
      </c>
    </row>
    <row r="50" spans="1:16" x14ac:dyDescent="0.25">
      <c r="A50" s="51" t="s">
        <v>48</v>
      </c>
      <c r="B50" s="35"/>
      <c r="C50" s="10"/>
      <c r="D50" s="1"/>
      <c r="E50" s="1"/>
      <c r="F50" s="1"/>
      <c r="G50" s="1">
        <v>0</v>
      </c>
      <c r="H50" s="1"/>
      <c r="I50" s="1"/>
      <c r="J50" s="1"/>
      <c r="K50" s="1"/>
      <c r="L50" s="1"/>
      <c r="M50" s="1"/>
      <c r="N50" s="1"/>
      <c r="O50" s="1"/>
      <c r="P50" s="19">
        <f t="shared" si="10"/>
        <v>0</v>
      </c>
    </row>
    <row r="51" spans="1:16" x14ac:dyDescent="0.25">
      <c r="A51" s="51" t="s">
        <v>49</v>
      </c>
      <c r="B51" s="35"/>
      <c r="C51" s="10"/>
      <c r="D51" s="1"/>
      <c r="E51" s="1"/>
      <c r="F51" s="1"/>
      <c r="G51" s="1">
        <v>0</v>
      </c>
      <c r="H51" s="1"/>
      <c r="I51" s="1"/>
      <c r="J51" s="1"/>
      <c r="K51" s="1"/>
      <c r="L51" s="1"/>
      <c r="M51" s="1"/>
      <c r="N51" s="1"/>
      <c r="O51" s="1"/>
      <c r="P51" s="19">
        <f t="shared" si="10"/>
        <v>0</v>
      </c>
    </row>
    <row r="52" spans="1:16" x14ac:dyDescent="0.25">
      <c r="A52" s="51" t="s">
        <v>50</v>
      </c>
      <c r="B52" s="35"/>
      <c r="C52" s="10"/>
      <c r="D52" s="1"/>
      <c r="E52" s="1"/>
      <c r="F52" s="1"/>
      <c r="G52" s="1">
        <v>0</v>
      </c>
      <c r="H52" s="1"/>
      <c r="I52" s="1"/>
      <c r="J52" s="1"/>
      <c r="K52" s="1"/>
      <c r="L52" s="1"/>
      <c r="M52" s="1"/>
      <c r="N52" s="1"/>
      <c r="O52" s="1"/>
      <c r="P52" s="19">
        <f t="shared" si="10"/>
        <v>0</v>
      </c>
    </row>
    <row r="53" spans="1:16" x14ac:dyDescent="0.25">
      <c r="A53" s="51" t="s">
        <v>51</v>
      </c>
      <c r="B53" s="35"/>
      <c r="C53" s="10"/>
      <c r="D53" s="1"/>
      <c r="E53" s="1"/>
      <c r="F53" s="1"/>
      <c r="G53" s="1">
        <v>0</v>
      </c>
      <c r="H53" s="1"/>
      <c r="I53" s="1"/>
      <c r="J53" s="1"/>
      <c r="K53" s="1"/>
      <c r="L53" s="1"/>
      <c r="M53" s="1"/>
      <c r="N53" s="1"/>
      <c r="O53" s="1"/>
      <c r="P53" s="19">
        <f t="shared" si="10"/>
        <v>0</v>
      </c>
    </row>
    <row r="54" spans="1:16" x14ac:dyDescent="0.25">
      <c r="A54" s="48" t="s">
        <v>28</v>
      </c>
      <c r="B54" s="13">
        <f>B55+B56+B57+B58+B59+B60+B61+B62+B63</f>
        <v>192465508</v>
      </c>
      <c r="C54" s="13">
        <f>C55+C56+C57+C58+C59+C60+C61+C62+C63</f>
        <v>17000000</v>
      </c>
      <c r="D54" s="9">
        <f>SUM(D55:D63)</f>
        <v>0</v>
      </c>
      <c r="E54" s="9">
        <f t="shared" ref="E54:O54" si="11">SUM(E55:E63)</f>
        <v>879000</v>
      </c>
      <c r="F54" s="9">
        <f t="shared" si="11"/>
        <v>32661242.420000002</v>
      </c>
      <c r="G54" s="9">
        <f t="shared" si="11"/>
        <v>640073.30000000005</v>
      </c>
      <c r="H54" s="9">
        <f t="shared" si="11"/>
        <v>364331.83999999997</v>
      </c>
      <c r="I54" s="9">
        <f t="shared" si="11"/>
        <v>11860774.18</v>
      </c>
      <c r="J54" s="9">
        <f t="shared" si="11"/>
        <v>0</v>
      </c>
      <c r="K54" s="9">
        <f t="shared" si="11"/>
        <v>0</v>
      </c>
      <c r="L54" s="9">
        <f t="shared" si="11"/>
        <v>0</v>
      </c>
      <c r="M54" s="9">
        <f t="shared" si="11"/>
        <v>0</v>
      </c>
      <c r="N54" s="9">
        <f t="shared" si="11"/>
        <v>0</v>
      </c>
      <c r="O54" s="9">
        <f t="shared" si="11"/>
        <v>0</v>
      </c>
      <c r="P54" s="21">
        <f>SUM(P55:P63)</f>
        <v>46405421.740000002</v>
      </c>
    </row>
    <row r="55" spans="1:16" x14ac:dyDescent="0.25">
      <c r="A55" s="51" t="s">
        <v>29</v>
      </c>
      <c r="B55" s="35">
        <v>32177495</v>
      </c>
      <c r="C55" s="10"/>
      <c r="D55" s="1">
        <v>0</v>
      </c>
      <c r="E55" s="1">
        <v>0</v>
      </c>
      <c r="F55" s="1">
        <v>0</v>
      </c>
      <c r="G55" s="1">
        <v>157500.5</v>
      </c>
      <c r="H55" s="1">
        <v>258131.84</v>
      </c>
      <c r="I55" s="1">
        <v>1275584.18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9">
        <f>SUM(D55:O55)</f>
        <v>1691216.52</v>
      </c>
    </row>
    <row r="56" spans="1:16" x14ac:dyDescent="0.25">
      <c r="A56" s="51" t="s">
        <v>30</v>
      </c>
      <c r="B56" s="35">
        <v>668530</v>
      </c>
      <c r="C56" s="10"/>
      <c r="D56" s="1"/>
      <c r="E56" s="1"/>
      <c r="F56" s="1"/>
      <c r="G56" s="1"/>
      <c r="H56" s="1"/>
      <c r="I56" s="1">
        <v>83190</v>
      </c>
      <c r="J56" s="1"/>
      <c r="K56" s="1"/>
      <c r="L56" s="1"/>
      <c r="M56" s="1"/>
      <c r="N56" s="1"/>
      <c r="O56" s="1"/>
      <c r="P56" s="19">
        <f t="shared" ref="P56:P63" si="12">SUM(D56:O56)</f>
        <v>83190</v>
      </c>
    </row>
    <row r="57" spans="1:16" x14ac:dyDescent="0.25">
      <c r="A57" s="51" t="s">
        <v>31</v>
      </c>
      <c r="B57" s="35">
        <v>98876977</v>
      </c>
      <c r="C57" s="10">
        <v>17000000</v>
      </c>
      <c r="D57" s="1"/>
      <c r="E57" s="1"/>
      <c r="F57" s="1">
        <v>32661242.420000002</v>
      </c>
      <c r="G57" s="1">
        <v>213532.79999999999</v>
      </c>
      <c r="H57" s="1"/>
      <c r="I57" s="1">
        <v>10502000</v>
      </c>
      <c r="J57" s="1"/>
      <c r="K57" s="1"/>
      <c r="L57" s="1"/>
      <c r="M57" s="1"/>
      <c r="N57" s="1"/>
      <c r="O57" s="1"/>
      <c r="P57" s="19">
        <f t="shared" si="12"/>
        <v>43376775.219999999</v>
      </c>
    </row>
    <row r="58" spans="1:16" x14ac:dyDescent="0.25">
      <c r="A58" s="51" t="s">
        <v>32</v>
      </c>
      <c r="B58" s="35">
        <v>19727340</v>
      </c>
      <c r="C58" s="10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9">
        <f t="shared" si="12"/>
        <v>0</v>
      </c>
    </row>
    <row r="59" spans="1:16" x14ac:dyDescent="0.25">
      <c r="A59" s="51" t="s">
        <v>33</v>
      </c>
      <c r="B59" s="35">
        <v>22415166</v>
      </c>
      <c r="C59" s="10"/>
      <c r="D59" s="1"/>
      <c r="E59" s="1">
        <v>879000</v>
      </c>
      <c r="F59" s="1"/>
      <c r="G59" s="1">
        <v>269040</v>
      </c>
      <c r="H59" s="1">
        <v>106200</v>
      </c>
      <c r="I59" s="1"/>
      <c r="J59" s="1"/>
      <c r="K59" s="1"/>
      <c r="L59" s="1"/>
      <c r="M59" s="1"/>
      <c r="N59" s="1"/>
      <c r="O59" s="1"/>
      <c r="P59" s="19">
        <f t="shared" si="12"/>
        <v>1254240</v>
      </c>
    </row>
    <row r="60" spans="1:16" x14ac:dyDescent="0.25">
      <c r="A60" s="51" t="s">
        <v>52</v>
      </c>
      <c r="B60" s="35">
        <v>600000</v>
      </c>
      <c r="C60" s="10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9">
        <f t="shared" si="12"/>
        <v>0</v>
      </c>
    </row>
    <row r="61" spans="1:16" x14ac:dyDescent="0.25">
      <c r="A61" s="51" t="s">
        <v>53</v>
      </c>
      <c r="B61" s="35">
        <v>0</v>
      </c>
      <c r="C61" s="10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9">
        <f t="shared" si="12"/>
        <v>0</v>
      </c>
    </row>
    <row r="62" spans="1:16" x14ac:dyDescent="0.25">
      <c r="A62" s="51" t="s">
        <v>34</v>
      </c>
      <c r="B62" s="35">
        <v>18000000</v>
      </c>
      <c r="C62" s="10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9">
        <f t="shared" si="12"/>
        <v>0</v>
      </c>
    </row>
    <row r="63" spans="1:16" x14ac:dyDescent="0.25">
      <c r="A63" s="51" t="s">
        <v>54</v>
      </c>
      <c r="B63" s="35">
        <v>0</v>
      </c>
      <c r="C63" s="10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9">
        <f t="shared" si="12"/>
        <v>0</v>
      </c>
    </row>
    <row r="64" spans="1:16" x14ac:dyDescent="0.25">
      <c r="A64" s="48" t="s">
        <v>55</v>
      </c>
      <c r="B64" s="8"/>
      <c r="C64" s="8"/>
      <c r="D64" s="9">
        <f>SUM(D65:D68)</f>
        <v>0</v>
      </c>
      <c r="E64" s="9">
        <f t="shared" ref="E64:O64" si="13">SUM(E65:E68)</f>
        <v>0</v>
      </c>
      <c r="F64" s="9">
        <f t="shared" si="13"/>
        <v>0</v>
      </c>
      <c r="G64" s="9">
        <f t="shared" si="13"/>
        <v>0</v>
      </c>
      <c r="H64" s="9">
        <f t="shared" si="13"/>
        <v>0</v>
      </c>
      <c r="I64" s="9">
        <f t="shared" si="13"/>
        <v>0</v>
      </c>
      <c r="J64" s="9">
        <f t="shared" si="13"/>
        <v>0</v>
      </c>
      <c r="K64" s="9">
        <f t="shared" si="13"/>
        <v>0</v>
      </c>
      <c r="L64" s="9">
        <f t="shared" si="13"/>
        <v>0</v>
      </c>
      <c r="M64" s="9">
        <f t="shared" si="13"/>
        <v>0</v>
      </c>
      <c r="N64" s="9">
        <f t="shared" si="13"/>
        <v>0</v>
      </c>
      <c r="O64" s="9">
        <f t="shared" si="13"/>
        <v>0</v>
      </c>
      <c r="P64" s="21">
        <f>SUM(D64:O64)</f>
        <v>0</v>
      </c>
    </row>
    <row r="65" spans="1:17" x14ac:dyDescent="0.25">
      <c r="A65" s="51" t="s">
        <v>56</v>
      </c>
      <c r="B65" s="10"/>
      <c r="C65" s="10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9">
        <f t="shared" si="8"/>
        <v>0</v>
      </c>
    </row>
    <row r="66" spans="1:17" x14ac:dyDescent="0.25">
      <c r="A66" s="51" t="s">
        <v>57</v>
      </c>
      <c r="B66" s="10">
        <f t="shared" ref="B66:B68" si="14">SUM(D66:O66)</f>
        <v>0</v>
      </c>
      <c r="C66" s="10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9">
        <f t="shared" si="8"/>
        <v>0</v>
      </c>
    </row>
    <row r="67" spans="1:17" x14ac:dyDescent="0.25">
      <c r="A67" s="51" t="s">
        <v>58</v>
      </c>
      <c r="B67" s="10">
        <f t="shared" si="14"/>
        <v>0</v>
      </c>
      <c r="C67" s="10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9">
        <f t="shared" si="8"/>
        <v>0</v>
      </c>
    </row>
    <row r="68" spans="1:17" x14ac:dyDescent="0.25">
      <c r="A68" s="51" t="s">
        <v>59</v>
      </c>
      <c r="B68" s="10">
        <f t="shared" si="14"/>
        <v>0</v>
      </c>
      <c r="C68" s="10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9">
        <f t="shared" si="8"/>
        <v>0</v>
      </c>
    </row>
    <row r="69" spans="1:17" x14ac:dyDescent="0.25">
      <c r="A69" s="48" t="s">
        <v>60</v>
      </c>
      <c r="B69" s="8">
        <f>SUM(D69:O69)</f>
        <v>0</v>
      </c>
      <c r="C69" s="8"/>
      <c r="D69" s="9">
        <f>SUM(D70:D71)</f>
        <v>0</v>
      </c>
      <c r="E69" s="9">
        <f t="shared" ref="E69:P69" si="15">SUM(E70:E71)</f>
        <v>0</v>
      </c>
      <c r="F69" s="9">
        <f t="shared" si="15"/>
        <v>0</v>
      </c>
      <c r="G69" s="9">
        <f t="shared" si="15"/>
        <v>0</v>
      </c>
      <c r="H69" s="9">
        <f t="shared" si="15"/>
        <v>0</v>
      </c>
      <c r="I69" s="9">
        <f t="shared" si="15"/>
        <v>0</v>
      </c>
      <c r="J69" s="9">
        <f t="shared" si="15"/>
        <v>0</v>
      </c>
      <c r="K69" s="9">
        <f t="shared" si="15"/>
        <v>0</v>
      </c>
      <c r="L69" s="9">
        <f t="shared" si="15"/>
        <v>0</v>
      </c>
      <c r="M69" s="9">
        <f t="shared" si="15"/>
        <v>0</v>
      </c>
      <c r="N69" s="9">
        <f t="shared" si="15"/>
        <v>0</v>
      </c>
      <c r="O69" s="9">
        <f t="shared" si="15"/>
        <v>0</v>
      </c>
      <c r="P69" s="9">
        <f t="shared" si="15"/>
        <v>0</v>
      </c>
    </row>
    <row r="70" spans="1:17" x14ac:dyDescent="0.25">
      <c r="A70" s="51" t="s">
        <v>61</v>
      </c>
      <c r="B70" s="10">
        <f t="shared" ref="B70:B71" si="16">SUM(D70:O70)</f>
        <v>0</v>
      </c>
      <c r="C70" s="10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9"/>
    </row>
    <row r="71" spans="1:17" x14ac:dyDescent="0.25">
      <c r="A71" s="51" t="s">
        <v>62</v>
      </c>
      <c r="B71" s="10">
        <f t="shared" si="16"/>
        <v>0</v>
      </c>
      <c r="C71" s="10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9"/>
    </row>
    <row r="72" spans="1:17" x14ac:dyDescent="0.25">
      <c r="A72" s="48" t="s">
        <v>63</v>
      </c>
      <c r="B72" s="8">
        <f>SUM(D72:O72)</f>
        <v>0</v>
      </c>
      <c r="C72" s="8"/>
      <c r="D72" s="9">
        <f>SUM(D73:D75)</f>
        <v>0</v>
      </c>
      <c r="E72" s="9">
        <f t="shared" ref="E72:P72" si="17">SUM(E73:E75)</f>
        <v>0</v>
      </c>
      <c r="F72" s="9">
        <f t="shared" si="17"/>
        <v>0</v>
      </c>
      <c r="G72" s="9">
        <f t="shared" si="17"/>
        <v>0</v>
      </c>
      <c r="H72" s="9">
        <f t="shared" si="17"/>
        <v>0</v>
      </c>
      <c r="I72" s="9">
        <f t="shared" si="17"/>
        <v>0</v>
      </c>
      <c r="J72" s="9">
        <f t="shared" si="17"/>
        <v>0</v>
      </c>
      <c r="K72" s="9">
        <f t="shared" si="17"/>
        <v>0</v>
      </c>
      <c r="L72" s="9">
        <f t="shared" si="17"/>
        <v>0</v>
      </c>
      <c r="M72" s="9">
        <f t="shared" si="17"/>
        <v>0</v>
      </c>
      <c r="N72" s="9">
        <f t="shared" si="17"/>
        <v>0</v>
      </c>
      <c r="O72" s="9">
        <f t="shared" si="17"/>
        <v>0</v>
      </c>
      <c r="P72" s="9">
        <f t="shared" si="17"/>
        <v>0</v>
      </c>
    </row>
    <row r="73" spans="1:17" x14ac:dyDescent="0.25">
      <c r="A73" s="51" t="s">
        <v>64</v>
      </c>
      <c r="B73" s="10">
        <f t="shared" ref="B73:B75" si="18">SUM(D73:O73)</f>
        <v>0</v>
      </c>
      <c r="C73" s="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9"/>
    </row>
    <row r="74" spans="1:17" x14ac:dyDescent="0.25">
      <c r="A74" s="51" t="s">
        <v>65</v>
      </c>
      <c r="B74" s="10">
        <f t="shared" si="18"/>
        <v>0</v>
      </c>
      <c r="C74" s="10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9"/>
    </row>
    <row r="75" spans="1:17" x14ac:dyDescent="0.25">
      <c r="A75" s="51" t="s">
        <v>66</v>
      </c>
      <c r="B75" s="10">
        <f t="shared" si="18"/>
        <v>0</v>
      </c>
      <c r="C75" s="10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9"/>
    </row>
    <row r="76" spans="1:17" x14ac:dyDescent="0.25">
      <c r="A76" s="49" t="s">
        <v>35</v>
      </c>
      <c r="B76" s="7">
        <f>B12+B18+B28+B38+B46+B54+B64+B69+B72</f>
        <v>2116920478</v>
      </c>
      <c r="C76" s="7">
        <f>C12+C18+C28+C38+C46+C54+C64+C69+C72</f>
        <v>0</v>
      </c>
      <c r="D76" s="7">
        <f>D12+D18+D28+D38+D46+D54+D64+D69+D72</f>
        <v>31204931.529999997</v>
      </c>
      <c r="E76" s="7">
        <f t="shared" ref="E76:P76" si="19">E12+E18+E28+E38+E46+E54+E64+E69+E72</f>
        <v>48683287.68</v>
      </c>
      <c r="F76" s="7">
        <f t="shared" si="19"/>
        <v>112976078.68000001</v>
      </c>
      <c r="G76" s="7">
        <f t="shared" si="19"/>
        <v>112367497.05400001</v>
      </c>
      <c r="H76" s="7">
        <f t="shared" si="19"/>
        <v>62238479.960000001</v>
      </c>
      <c r="I76" s="7">
        <f t="shared" si="19"/>
        <v>87532232.280000001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456538807.18399996</v>
      </c>
      <c r="Q76" s="22"/>
    </row>
    <row r="77" spans="1:17" x14ac:dyDescent="0.25">
      <c r="A77" s="50" t="s">
        <v>67</v>
      </c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9">
        <f>SUM(D77:O77)</f>
        <v>0</v>
      </c>
    </row>
    <row r="78" spans="1:17" x14ac:dyDescent="0.25">
      <c r="A78" s="50" t="s">
        <v>68</v>
      </c>
      <c r="B78" s="34"/>
      <c r="C78" s="2"/>
      <c r="D78" s="4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19">
        <f t="shared" ref="P78:P86" si="20">SUM(D78:O78)</f>
        <v>0</v>
      </c>
    </row>
    <row r="79" spans="1:17" x14ac:dyDescent="0.25">
      <c r="A79" s="51" t="s">
        <v>69</v>
      </c>
      <c r="B79" s="34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19">
        <f t="shared" si="20"/>
        <v>0</v>
      </c>
    </row>
    <row r="80" spans="1:17" x14ac:dyDescent="0.25">
      <c r="A80" s="51" t="s">
        <v>70</v>
      </c>
      <c r="B80" s="34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19">
        <f t="shared" si="20"/>
        <v>0</v>
      </c>
    </row>
    <row r="81" spans="1:16" x14ac:dyDescent="0.25">
      <c r="A81" s="50" t="s">
        <v>71</v>
      </c>
      <c r="B81" s="34"/>
      <c r="C81" s="2"/>
      <c r="D81" s="4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19">
        <f t="shared" si="20"/>
        <v>0</v>
      </c>
    </row>
    <row r="82" spans="1:16" x14ac:dyDescent="0.25">
      <c r="A82" s="51" t="s">
        <v>72</v>
      </c>
      <c r="B82" s="34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19">
        <f t="shared" si="20"/>
        <v>0</v>
      </c>
    </row>
    <row r="83" spans="1:16" x14ac:dyDescent="0.25">
      <c r="A83" s="51" t="s">
        <v>73</v>
      </c>
      <c r="B83" s="34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19">
        <f t="shared" si="20"/>
        <v>0</v>
      </c>
    </row>
    <row r="84" spans="1:16" x14ac:dyDescent="0.25">
      <c r="A84" s="50" t="s">
        <v>74</v>
      </c>
      <c r="B84" s="34"/>
      <c r="C84" s="2"/>
      <c r="D84" s="4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19">
        <f t="shared" si="20"/>
        <v>0</v>
      </c>
    </row>
    <row r="85" spans="1:16" x14ac:dyDescent="0.25">
      <c r="A85" s="51" t="s">
        <v>75</v>
      </c>
      <c r="B85" s="34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19">
        <f t="shared" si="20"/>
        <v>0</v>
      </c>
    </row>
    <row r="86" spans="1:16" x14ac:dyDescent="0.25">
      <c r="A86" s="14" t="s">
        <v>76</v>
      </c>
      <c r="B86" s="5"/>
      <c r="C86" s="5"/>
      <c r="D86" s="5">
        <f>SUM(D78:D85)</f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20">
        <f t="shared" si="20"/>
        <v>0</v>
      </c>
    </row>
    <row r="87" spans="1:16" x14ac:dyDescent="0.25">
      <c r="A87" s="32"/>
      <c r="B87" s="34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19"/>
    </row>
    <row r="88" spans="1:16" x14ac:dyDescent="0.25">
      <c r="A88" s="33" t="s">
        <v>77</v>
      </c>
      <c r="B88" s="52">
        <f>B76+B86</f>
        <v>2116920478</v>
      </c>
      <c r="C88" s="52">
        <f>C76+C86</f>
        <v>0</v>
      </c>
      <c r="D88" s="52">
        <f t="shared" ref="D88:O88" si="21">D76+D86</f>
        <v>31204931.529999997</v>
      </c>
      <c r="E88" s="52">
        <f t="shared" si="21"/>
        <v>48683287.68</v>
      </c>
      <c r="F88" s="52">
        <f t="shared" si="21"/>
        <v>112976078.68000001</v>
      </c>
      <c r="G88" s="52">
        <f t="shared" si="21"/>
        <v>112367497.05400001</v>
      </c>
      <c r="H88" s="52">
        <f t="shared" si="21"/>
        <v>62238479.960000001</v>
      </c>
      <c r="I88" s="53">
        <f t="shared" si="21"/>
        <v>87532232.280000001</v>
      </c>
      <c r="J88" s="6">
        <f t="shared" si="21"/>
        <v>0</v>
      </c>
      <c r="K88" s="6">
        <f t="shared" si="21"/>
        <v>0</v>
      </c>
      <c r="L88" s="6">
        <f t="shared" si="21"/>
        <v>0</v>
      </c>
      <c r="M88" s="6">
        <f t="shared" si="21"/>
        <v>0</v>
      </c>
      <c r="N88" s="6">
        <f t="shared" si="21"/>
        <v>0</v>
      </c>
      <c r="O88" s="6">
        <f t="shared" si="21"/>
        <v>0</v>
      </c>
      <c r="P88" s="52">
        <f>P76+P86</f>
        <v>456538807.18399996</v>
      </c>
    </row>
    <row r="92" spans="1:16" x14ac:dyDescent="0.25">
      <c r="A92" s="37" t="s">
        <v>100</v>
      </c>
    </row>
    <row r="93" spans="1:16" x14ac:dyDescent="0.25">
      <c r="A93" s="36" t="s">
        <v>99</v>
      </c>
    </row>
    <row r="94" spans="1:16" x14ac:dyDescent="0.25">
      <c r="A94" s="38" t="s">
        <v>101</v>
      </c>
    </row>
    <row r="95" spans="1:16" x14ac:dyDescent="0.25">
      <c r="A95" s="39" t="s">
        <v>102</v>
      </c>
    </row>
    <row r="96" spans="1:16" x14ac:dyDescent="0.25">
      <c r="A96" s="36" t="s">
        <v>103</v>
      </c>
    </row>
    <row r="97" spans="1:7" x14ac:dyDescent="0.25">
      <c r="A97" s="45" t="s">
        <v>104</v>
      </c>
    </row>
    <row r="98" spans="1:7" x14ac:dyDescent="0.25">
      <c r="A98" s="40" t="s">
        <v>105</v>
      </c>
    </row>
    <row r="99" spans="1:7" x14ac:dyDescent="0.25">
      <c r="A99" s="40" t="s">
        <v>106</v>
      </c>
    </row>
    <row r="100" spans="1:7" x14ac:dyDescent="0.25">
      <c r="A100" s="40" t="s">
        <v>107</v>
      </c>
    </row>
    <row r="101" spans="1:7" x14ac:dyDescent="0.25">
      <c r="A101" s="46" t="s">
        <v>108</v>
      </c>
    </row>
    <row r="109" spans="1:7" x14ac:dyDescent="0.25">
      <c r="A109" s="41" t="s">
        <v>92</v>
      </c>
      <c r="B109" s="11"/>
      <c r="C109" s="11"/>
      <c r="D109" s="18"/>
      <c r="E109" s="43" t="s">
        <v>94</v>
      </c>
      <c r="F109" s="43" t="s">
        <v>95</v>
      </c>
      <c r="G109" s="43"/>
    </row>
    <row r="110" spans="1:7" x14ac:dyDescent="0.25">
      <c r="A110" s="42" t="s">
        <v>93</v>
      </c>
      <c r="B110" s="11"/>
      <c r="C110" s="11"/>
      <c r="D110" s="12"/>
      <c r="E110" s="44"/>
      <c r="F110" s="42" t="s">
        <v>96</v>
      </c>
      <c r="G110" s="44"/>
    </row>
  </sheetData>
  <sheetProtection formatCells="0"/>
  <mergeCells count="5">
    <mergeCell ref="A1:O1"/>
    <mergeCell ref="A5:O5"/>
    <mergeCell ref="A6:O6"/>
    <mergeCell ref="A7:O7"/>
    <mergeCell ref="A8:O8"/>
  </mergeCells>
  <pageMargins left="0.25" right="0" top="1" bottom="0.5" header="0.3" footer="0.3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EJECUCION JUNIO-2022</vt:lpstr>
      <vt:lpstr>'EJECUCION JUNIO-2022'!Área_de_impresión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Francisco Villabrille</cp:lastModifiedBy>
  <cp:lastPrinted>2022-06-14T16:04:58Z</cp:lastPrinted>
  <dcterms:created xsi:type="dcterms:W3CDTF">2018-04-17T18:57:16Z</dcterms:created>
  <dcterms:modified xsi:type="dcterms:W3CDTF">2022-07-07T18:41:02Z</dcterms:modified>
</cp:coreProperties>
</file>