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JULIO-2022" sheetId="19" r:id="rId1"/>
  </sheets>
  <definedNames>
    <definedName name="_xlnm.Print_Area" localSheetId="0">'EJECUCION JULIO-2022'!$A$1:$P$113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9" l="1"/>
  <c r="C54" i="19" l="1"/>
  <c r="C76" i="19" s="1"/>
  <c r="C88" i="19" s="1"/>
  <c r="P17" i="19" l="1"/>
  <c r="P16" i="19"/>
  <c r="P15" i="19"/>
  <c r="P14" i="19"/>
  <c r="P13" i="19"/>
  <c r="P27" i="19"/>
  <c r="P26" i="19"/>
  <c r="P25" i="19"/>
  <c r="P24" i="19"/>
  <c r="P23" i="19"/>
  <c r="P22" i="19"/>
  <c r="P21" i="19"/>
  <c r="P20" i="19"/>
  <c r="P19" i="19"/>
  <c r="P29" i="19"/>
  <c r="P37" i="19"/>
  <c r="P36" i="19"/>
  <c r="P35" i="19"/>
  <c r="P34" i="19"/>
  <c r="P33" i="19"/>
  <c r="P32" i="19"/>
  <c r="P31" i="19"/>
  <c r="P30" i="19"/>
  <c r="P46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64" i="19"/>
  <c r="P86" i="19"/>
  <c r="P85" i="19"/>
  <c r="P84" i="19"/>
  <c r="P83" i="19"/>
  <c r="P82" i="19"/>
  <c r="P81" i="19"/>
  <c r="P80" i="19"/>
  <c r="P79" i="19"/>
  <c r="P78" i="19"/>
  <c r="P77" i="19"/>
  <c r="B11" i="19"/>
  <c r="C11" i="19"/>
  <c r="B76" i="19"/>
  <c r="B54" i="19"/>
  <c r="B46" i="19"/>
  <c r="B38" i="19"/>
  <c r="B28" i="19"/>
  <c r="B18" i="19"/>
  <c r="B12" i="19"/>
  <c r="P54" i="19" l="1"/>
  <c r="P28" i="19"/>
  <c r="P18" i="19"/>
  <c r="P12" i="19"/>
  <c r="P69" i="19"/>
  <c r="P72" i="19"/>
  <c r="D86" i="19"/>
  <c r="F11" i="19"/>
  <c r="E11" i="19"/>
  <c r="G37" i="19" l="1"/>
  <c r="G35" i="19"/>
  <c r="G34" i="19"/>
  <c r="G31" i="19"/>
  <c r="G25" i="19"/>
  <c r="G23" i="19"/>
  <c r="G22" i="19"/>
  <c r="G33" i="19"/>
  <c r="G29" i="19"/>
  <c r="G27" i="19"/>
  <c r="G26" i="19"/>
  <c r="G19" i="19"/>
  <c r="G17" i="19" l="1"/>
  <c r="G14" i="19"/>
  <c r="G13" i="19"/>
  <c r="F37" i="19" l="1"/>
  <c r="F35" i="19"/>
  <c r="F26" i="19"/>
  <c r="F25" i="19"/>
  <c r="F22" i="19"/>
  <c r="F14" i="19"/>
  <c r="F13" i="19"/>
  <c r="F32" i="19" l="1"/>
  <c r="F19" i="19"/>
  <c r="F17" i="19" l="1"/>
  <c r="E17" i="19" l="1"/>
  <c r="E14" i="19"/>
  <c r="E13" i="19"/>
  <c r="D17" i="19" l="1"/>
  <c r="D14" i="19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B72" i="19" s="1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P38" i="19" s="1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D26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O12" i="19"/>
  <c r="N12" i="19"/>
  <c r="M12" i="19"/>
  <c r="L12" i="19"/>
  <c r="K12" i="19"/>
  <c r="K76" i="19" s="1"/>
  <c r="K88" i="19" s="1"/>
  <c r="J12" i="19"/>
  <c r="I12" i="19"/>
  <c r="H12" i="19"/>
  <c r="G12" i="19"/>
  <c r="F12" i="19"/>
  <c r="E12" i="19"/>
  <c r="D12" i="19"/>
  <c r="D11" i="19" s="1"/>
  <c r="J76" i="19" l="1"/>
  <c r="J88" i="19" s="1"/>
  <c r="J11" i="19"/>
  <c r="I11" i="19"/>
  <c r="H11" i="19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P11" i="19" l="1"/>
  <c r="P76" i="19"/>
  <c r="P88" i="19" s="1"/>
  <c r="B88" i="19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<sst xmlns="http://schemas.openxmlformats.org/spreadsheetml/2006/main" count="110" uniqueCount="110">
  <si>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</si>
  <si>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</si>
  <si>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</si>
  <si>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</si>
  <si>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</si>
  <si>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</si>
  <si>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</si>
  <si>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</si>
  <si>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</si>
  <si>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</si>
  <si>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</si>
  <si>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</si>
  <si>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</si>
  <si>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</si>
  <si>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</si>
  <si>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</si>
  <si>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</si>
  <si>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</si>
  <si>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</si>
  <si>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</si>
  <si>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</si>
  <si>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</si>
  <si>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</si>
  <si>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</si>
  <si>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</si>
  <si>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</si>
  <si>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</si>
  <si>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</si>
  <si>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</si>
  <si>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</si>
  <si>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</si>
  <si>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</si>
  <si>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</si>
  <si>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</si>
  <si>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</si>
  <si>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</si>
  <si>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</si>
  <si>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</si>
  <si>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</si>
  <si>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</si>
  <si>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</si>
  <si>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</si>
  <si>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</si>
  <si>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</si>
  <si>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</si>
  <si>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</si>
  <si>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</si>
  <si>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</si>
  <si>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</si>
  <si>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</si>
  <si>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</si>
  <si>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</si>
  <si>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</si>
  <si>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</si>
  <si>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</si>
  <si>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</si>
  <si>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</si>
  <si>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</si>
  <si>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</si>
  <si>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</si>
  <si>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</si>
  <si>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</si>
  <si>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</si>
  <si>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</si>
  <si>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</si>
  <si>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</si>
  <si>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</si>
  <si>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</si>
  <si>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</si>
  <si>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</si>
  <si>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</si>
  <si>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</si>
  <si>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</si>
  <si>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</si>
  <si>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</si>
  <si>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</si>
  <si>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</si>
  <si>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</si>
  <si>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</si>
  <si>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</si>
  <si>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</si>
  <si>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</si>
  <si>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</si>
  <si>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</si>
  <si>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</si>
  <si>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</si>
  <si>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</si>
  <si>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</si>
  <si>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</si>
  <si>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</si>
  <si>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</si>
  <si>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</si>
  <si>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>Preparado por: Lic. Luis Onorio Gonzalez</t>
  </si>
  <si>
    <t>Encargado de Presupuesto</t>
  </si>
  <si>
    <t xml:space="preserve">  Lic. Francisco VillaBrille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</si>
  <si>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</si>
  <si>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</si>
  <si>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</si>
  <si>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</si>
  <si>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</si>
  <si>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</si>
  <si>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</si>
  <si>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</si>
  <si>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</si>
  <si>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</si>
  <si>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</si>
  <si>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</si>
  <si>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</si>
  <si>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Ejecución Presupuestaria y Aplicacion Financiera    JULIO  2022</t>
  </si>
  <si>
    <t xml:space="preserve">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</si>
</sst>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7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43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6</xdr:col>
      <xdr:colOff>876300</xdr:colOff>
      <xdr:row>5</xdr:row>
      <xdr:rowOff>115360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209550</xdr:colOff>
      <xdr:row>107</xdr:row>
      <xdr:rowOff>114300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285750</xdr:colOff>
      <xdr:row>103</xdr:row>
      <xdr:rowOff>123825</xdr:rowOff>
    </xdr:from>
    <xdr:to>
      <xdr:col>0</xdr:col>
      <xdr:colOff>3590925</xdr:colOff>
      <xdr:row>107</xdr:row>
      <xdr:rowOff>76200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269200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561980</xdr:colOff>
      <xdr:row>101</xdr:row>
      <xdr:rowOff>57150</xdr:rowOff>
    </xdr:from>
    <xdr:to>
      <xdr:col>3</xdr:col>
      <xdr:colOff>547375</xdr:colOff>
      <xdr:row>111</xdr:row>
      <xdr:rowOff>132715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98357" y="197284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95" workbookViewId="0">
      <selection activeCell="B113" sqref="B113"/>
    </sheetView>
  </sheetViews>
  <sheetFormatPr baseColWidth="10" defaultRowHeight="15" x14ac:dyDescent="0.25"/>
  <cols>
    <col min="1" max="1" width="59.140625" customWidth="1"/>
    <col min="2" max="2" width="17.140625" customWidth="1"/>
    <col min="3" max="3" width="15.5703125" customWidth="1"/>
    <col min="4" max="4" width="15.28515625" customWidth="1"/>
    <col min="5" max="5" width="14.7109375" customWidth="1"/>
    <col min="6" max="6" width="16" customWidth="1"/>
    <col min="7" max="7" width="15" customWidth="1"/>
    <col min="8" max="8" width="14.5703125" customWidth="1"/>
    <col min="9" max="9" width="15" customWidth="1"/>
    <col min="10" max="10" width="15.42578125" customWidth="1"/>
    <col min="11" max="11" width="9.85546875" customWidth="1"/>
    <col min="12" max="12" width="12.5703125" customWidth="1"/>
    <col min="13" max="13" width="11" customWidth="1"/>
    <col min="14" max="14" width="12.85546875" customWidth="1"/>
    <col min="15" max="15" width="10.7109375" customWidth="1"/>
    <col min="16" max="16" width="15.42578125" customWidth="1"/>
    <col min="17" max="17" width="15.140625" bestFit="1" customWidth="1"/>
  </cols>
  <sheetData>
    <row r="1" spans="1:16" ht="18.7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8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 x14ac:dyDescent="0.25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8.7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ht="15.75" x14ac:dyDescent="0.25">
      <c r="A7" s="55" t="s">
        <v>108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10" spans="1:16" ht="32.25" thickBot="1" x14ac:dyDescent="0.3">
      <c r="A10" s="23" t="s">
        <v>0</v>
      </c>
      <c r="B10" s="24" t="s">
        <v>96</v>
      </c>
      <c r="C10" s="24" t="s">
        <v>97</v>
      </c>
      <c r="D10" s="24" t="s">
        <v>78</v>
      </c>
      <c r="E10" s="24" t="s">
        <v>79</v>
      </c>
      <c r="F10" s="24" t="s">
        <v>80</v>
      </c>
      <c r="G10" s="24" t="s">
        <v>81</v>
      </c>
      <c r="H10" s="24" t="s">
        <v>82</v>
      </c>
      <c r="I10" s="24" t="s">
        <v>83</v>
      </c>
      <c r="J10" s="24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4" t="s">
        <v>89</v>
      </c>
      <c r="P10" s="25" t="s">
        <v>91</v>
      </c>
    </row>
    <row r="11" spans="1:16" ht="15.75" thickBot="1" x14ac:dyDescent="0.3">
      <c r="A11" s="29" t="s">
        <v>1</v>
      </c>
      <c r="B11" s="30">
        <f t="shared" ref="B11:F11" si="0">B12+B18+B28+B38+B46+B54+B64+B69+B72</f>
        <v>2116920478</v>
      </c>
      <c r="C11" s="30">
        <f t="shared" si="0"/>
        <v>0</v>
      </c>
      <c r="D11" s="30">
        <f t="shared" si="0"/>
        <v>31204931.529999997</v>
      </c>
      <c r="E11" s="30">
        <f t="shared" si="0"/>
        <v>48683287.68</v>
      </c>
      <c r="F11" s="30">
        <f t="shared" si="0"/>
        <v>112976078.68000001</v>
      </c>
      <c r="G11" s="30">
        <f>G12+G18+G28+G38+G46+G54+G64+G69+G72</f>
        <v>112367497.05400001</v>
      </c>
      <c r="H11" s="30">
        <f>H12+H18+H28+H38+H46+H54+H64+H69+H72</f>
        <v>62238479.960000001</v>
      </c>
      <c r="I11" s="30">
        <f>I12+I18+I28+I38+I46+I54+I64+I69+I72</f>
        <v>87532232.280000001</v>
      </c>
      <c r="J11" s="30">
        <f>J12+J18+J28+J38+J46+J54+J64+J69+J72</f>
        <v>81413442.209999993</v>
      </c>
      <c r="K11" s="30"/>
      <c r="L11" s="30"/>
      <c r="M11" s="30"/>
      <c r="N11" s="30"/>
      <c r="O11" s="30"/>
      <c r="P11" s="31">
        <f>SUM(D11:O11)</f>
        <v>536415949.39399999</v>
      </c>
    </row>
    <row r="12" spans="1:16" x14ac:dyDescent="0.25">
      <c r="A12" s="47" t="s">
        <v>2</v>
      </c>
      <c r="B12" s="26">
        <f>B13+B14+B15+B16+B17</f>
        <v>777408816</v>
      </c>
      <c r="C12" s="26"/>
      <c r="D12" s="27">
        <f>SUM(D13:D17)</f>
        <v>29621146.68</v>
      </c>
      <c r="E12" s="27">
        <f t="shared" ref="E12:O12" si="1">SUM(E13:E17)</f>
        <v>30893686.449999999</v>
      </c>
      <c r="F12" s="27">
        <f t="shared" si="1"/>
        <v>31689234.969999999</v>
      </c>
      <c r="G12" s="27">
        <f t="shared" si="1"/>
        <v>64473442.010000005</v>
      </c>
      <c r="H12" s="27">
        <f t="shared" si="1"/>
        <v>42506162.640000001</v>
      </c>
      <c r="I12" s="27">
        <f t="shared" si="1"/>
        <v>29695209.300000001</v>
      </c>
      <c r="J12" s="27">
        <f t="shared" si="1"/>
        <v>32256784.199999999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SUM(P13:P17)</f>
        <v>261135666.24999997</v>
      </c>
    </row>
    <row r="13" spans="1:16" x14ac:dyDescent="0.25">
      <c r="A13" s="51" t="s">
        <v>3</v>
      </c>
      <c r="B13" s="35">
        <v>448042160</v>
      </c>
      <c r="C13" s="10"/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>
        <f>7827445.76+1372423.84+71389.02+17045596.94</f>
        <v>26316855.560000002</v>
      </c>
      <c r="H13" s="1">
        <v>26937930.170000002</v>
      </c>
      <c r="I13" s="1">
        <v>25407695.949999999</v>
      </c>
      <c r="J13" s="1">
        <v>27999408.609999999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9">
        <f>SUM(D13:O13)</f>
        <v>177012509.20999998</v>
      </c>
    </row>
    <row r="14" spans="1:16" x14ac:dyDescent="0.25">
      <c r="A14" s="51" t="s">
        <v>4</v>
      </c>
      <c r="B14" s="35">
        <v>267684927</v>
      </c>
      <c r="C14" s="10"/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>
        <f>33812459.07+527531</f>
        <v>34339990.07</v>
      </c>
      <c r="H14" s="1">
        <v>11716936.6</v>
      </c>
      <c r="I14" s="1">
        <v>463031</v>
      </c>
      <c r="J14" s="1">
        <v>463031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9">
        <f t="shared" ref="P14:P17" si="2">SUM(D14:O14)</f>
        <v>57498099.850000001</v>
      </c>
    </row>
    <row r="15" spans="1:16" x14ac:dyDescent="0.25">
      <c r="A15" s="51" t="s">
        <v>36</v>
      </c>
      <c r="B15" s="35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9">
        <f t="shared" si="2"/>
        <v>0</v>
      </c>
    </row>
    <row r="16" spans="1:16" x14ac:dyDescent="0.25">
      <c r="A16" s="51" t="s">
        <v>5</v>
      </c>
      <c r="B16" s="35">
        <v>774792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9">
        <f t="shared" si="2"/>
        <v>0</v>
      </c>
    </row>
    <row r="17" spans="1:16" x14ac:dyDescent="0.25">
      <c r="A17" s="51" t="s">
        <v>6</v>
      </c>
      <c r="B17" s="35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>
        <f>1200235.61+2616360.77</f>
        <v>3816596.38</v>
      </c>
      <c r="H17" s="1">
        <v>3851295.87</v>
      </c>
      <c r="I17" s="1">
        <v>3824482.35</v>
      </c>
      <c r="J17" s="1">
        <v>3794344.59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9">
        <f t="shared" si="2"/>
        <v>26625057.190000001</v>
      </c>
    </row>
    <row r="18" spans="1:16" x14ac:dyDescent="0.25">
      <c r="A18" s="48" t="s">
        <v>7</v>
      </c>
      <c r="B18" s="13">
        <f>B19+B20+B21+B22+B23+B24+B25+B26+B27</f>
        <v>161488299</v>
      </c>
      <c r="C18" s="9">
        <f>SUM(C19:C27)</f>
        <v>0</v>
      </c>
      <c r="D18" s="9">
        <f>SUM(D19:D27)</f>
        <v>1464653.7</v>
      </c>
      <c r="E18" s="9">
        <f t="shared" ref="E18:O18" si="3">SUM(E19:E27)</f>
        <v>4508308.12</v>
      </c>
      <c r="F18" s="9">
        <f t="shared" si="3"/>
        <v>6861421.8100000005</v>
      </c>
      <c r="G18" s="9">
        <f t="shared" si="3"/>
        <v>13333493.334000003</v>
      </c>
      <c r="H18" s="9">
        <f t="shared" si="3"/>
        <v>5937132.7599999998</v>
      </c>
      <c r="I18" s="9">
        <f t="shared" si="3"/>
        <v>2098308.46</v>
      </c>
      <c r="J18" s="9">
        <f t="shared" si="3"/>
        <v>2752970.86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21">
        <f>SUM(P19:P27)</f>
        <v>36956289.044</v>
      </c>
    </row>
    <row r="19" spans="1:16" x14ac:dyDescent="0.25">
      <c r="A19" s="51" t="s">
        <v>8</v>
      </c>
      <c r="B19" s="35">
        <v>52851509</v>
      </c>
      <c r="C19" s="10"/>
      <c r="D19" s="1">
        <v>0</v>
      </c>
      <c r="E19" s="1">
        <v>1535753.29</v>
      </c>
      <c r="F19" s="1">
        <f>633417.08+769772.4</f>
        <v>1403189.48</v>
      </c>
      <c r="G19" s="1">
        <f>1000</f>
        <v>1000</v>
      </c>
      <c r="H19" s="1">
        <v>947302.16</v>
      </c>
      <c r="I19" s="1">
        <v>593343.64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9">
        <f>SUM(D19:O19)</f>
        <v>4480588.57</v>
      </c>
    </row>
    <row r="20" spans="1:16" x14ac:dyDescent="0.25">
      <c r="A20" s="51" t="s">
        <v>9</v>
      </c>
      <c r="B20" s="35">
        <v>2404500</v>
      </c>
      <c r="C20" s="10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9">
        <f t="shared" ref="P20:P27" si="4">SUM(D20:O20)</f>
        <v>0</v>
      </c>
    </row>
    <row r="21" spans="1:16" x14ac:dyDescent="0.25">
      <c r="A21" s="51" t="s">
        <v>10</v>
      </c>
      <c r="B21" s="35">
        <v>10433472</v>
      </c>
      <c r="C21" s="10"/>
      <c r="D21" s="1">
        <v>0</v>
      </c>
      <c r="E21" s="1">
        <v>0</v>
      </c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9">
        <f t="shared" si="4"/>
        <v>0</v>
      </c>
    </row>
    <row r="22" spans="1:16" x14ac:dyDescent="0.25">
      <c r="A22" s="51" t="s">
        <v>11</v>
      </c>
      <c r="B22" s="35">
        <v>1753937</v>
      </c>
      <c r="C22" s="10"/>
      <c r="D22" s="1">
        <v>2710</v>
      </c>
      <c r="E22" s="1">
        <v>97789.57</v>
      </c>
      <c r="F22" s="1">
        <f>3000+630</f>
        <v>3630</v>
      </c>
      <c r="G22" s="1">
        <f>2698.73+818.6+310</f>
        <v>3827.33</v>
      </c>
      <c r="H22" s="1">
        <v>56420</v>
      </c>
      <c r="I22" s="1">
        <v>1755.43</v>
      </c>
      <c r="J22" s="1">
        <v>2893.52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9">
        <f t="shared" si="4"/>
        <v>169025.85</v>
      </c>
    </row>
    <row r="23" spans="1:16" x14ac:dyDescent="0.25">
      <c r="A23" s="51" t="s">
        <v>12</v>
      </c>
      <c r="B23" s="35">
        <v>10590657</v>
      </c>
      <c r="C23" s="10"/>
      <c r="D23" s="1">
        <v>0</v>
      </c>
      <c r="E23" s="1">
        <v>401200</v>
      </c>
      <c r="F23" s="1">
        <v>800</v>
      </c>
      <c r="G23" s="1">
        <f>125981.52+5000</f>
        <v>130981.52</v>
      </c>
      <c r="H23" s="1">
        <v>2500</v>
      </c>
      <c r="I23" s="1">
        <v>0</v>
      </c>
      <c r="J23" s="1">
        <v>2000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9">
        <f t="shared" si="4"/>
        <v>537481.52</v>
      </c>
    </row>
    <row r="24" spans="1:16" x14ac:dyDescent="0.25">
      <c r="A24" s="51" t="s">
        <v>13</v>
      </c>
      <c r="B24" s="35">
        <v>7284357</v>
      </c>
      <c r="C24" s="10"/>
      <c r="D24" s="1">
        <v>0</v>
      </c>
      <c r="E24" s="1">
        <v>450400.17</v>
      </c>
      <c r="F24" s="1">
        <v>762671.52</v>
      </c>
      <c r="G24" s="1">
        <v>399388.62</v>
      </c>
      <c r="H24" s="1">
        <v>1571411.02</v>
      </c>
      <c r="I24" s="1">
        <v>437498.6</v>
      </c>
      <c r="J24" s="1">
        <v>438542.38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9">
        <f t="shared" si="4"/>
        <v>4059912.31</v>
      </c>
    </row>
    <row r="25" spans="1:16" x14ac:dyDescent="0.25">
      <c r="A25" s="51" t="s">
        <v>14</v>
      </c>
      <c r="B25" s="35">
        <v>37930053</v>
      </c>
      <c r="C25" s="10"/>
      <c r="D25" s="1">
        <v>350</v>
      </c>
      <c r="E25" s="1">
        <v>293525</v>
      </c>
      <c r="F25" s="1">
        <f>118000+109911.1+5745+328718.5</f>
        <v>562374.6</v>
      </c>
      <c r="G25" s="1">
        <f>10559323.48+2242+5710</f>
        <v>10567275.48</v>
      </c>
      <c r="H25" s="1">
        <v>2684778.58</v>
      </c>
      <c r="I25" s="1">
        <v>204541.2</v>
      </c>
      <c r="J25" s="1">
        <v>526781.86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9">
        <f t="shared" si="4"/>
        <v>14839626.719999999</v>
      </c>
    </row>
    <row r="26" spans="1:16" x14ac:dyDescent="0.25">
      <c r="A26" s="51" t="s">
        <v>15</v>
      </c>
      <c r="B26" s="35">
        <v>26739814</v>
      </c>
      <c r="C26" s="10"/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>
        <f>960835.42+5500.22</f>
        <v>966335.64</v>
      </c>
      <c r="H26" s="1">
        <v>674721</v>
      </c>
      <c r="I26" s="1">
        <v>861169.59</v>
      </c>
      <c r="J26" s="1">
        <v>1098400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9">
        <f t="shared" si="4"/>
        <v>7900101.7299999995</v>
      </c>
    </row>
    <row r="27" spans="1:16" x14ac:dyDescent="0.25">
      <c r="A27" s="51" t="s">
        <v>37</v>
      </c>
      <c r="B27" s="35">
        <v>11500000</v>
      </c>
      <c r="C27" s="10"/>
      <c r="D27" s="1">
        <v>999093.7</v>
      </c>
      <c r="E27" s="1">
        <v>892856.3</v>
      </c>
      <c r="F27" s="1">
        <v>1128564.5</v>
      </c>
      <c r="G27" s="1">
        <f>1264029.754+654.99</f>
        <v>1264684.7439999999</v>
      </c>
      <c r="H27" s="1">
        <v>0</v>
      </c>
      <c r="I27" s="1">
        <v>0</v>
      </c>
      <c r="J27" s="1">
        <v>684353.1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9">
        <f t="shared" si="4"/>
        <v>4969552.3439999996</v>
      </c>
    </row>
    <row r="28" spans="1:16" x14ac:dyDescent="0.25">
      <c r="A28" s="48" t="s">
        <v>16</v>
      </c>
      <c r="B28" s="13">
        <f>B29+B30+B31+B32+B33+B34+B35+B36+B37</f>
        <v>984021555</v>
      </c>
      <c r="C28" s="8">
        <v>0</v>
      </c>
      <c r="D28" s="9">
        <f>SUM(D29:D37)</f>
        <v>119131.15</v>
      </c>
      <c r="E28" s="9">
        <f t="shared" ref="E28:N28" si="5">SUM(E29:E37)</f>
        <v>12402293.109999999</v>
      </c>
      <c r="F28" s="9">
        <f t="shared" si="5"/>
        <v>41764179.480000004</v>
      </c>
      <c r="G28" s="9">
        <f t="shared" si="5"/>
        <v>33920488.409999996</v>
      </c>
      <c r="H28" s="9">
        <f t="shared" si="5"/>
        <v>13425852.719999999</v>
      </c>
      <c r="I28" s="9">
        <f t="shared" si="5"/>
        <v>43777940.340000004</v>
      </c>
      <c r="J28" s="9">
        <f t="shared" si="5"/>
        <v>35721346.350000001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>SUM(O29:O37)</f>
        <v>0</v>
      </c>
      <c r="P28" s="21">
        <f>SUM(P29:P37)</f>
        <v>181131231.56</v>
      </c>
    </row>
    <row r="29" spans="1:16" x14ac:dyDescent="0.25">
      <c r="A29" s="51" t="s">
        <v>17</v>
      </c>
      <c r="B29" s="35">
        <v>40491526</v>
      </c>
      <c r="C29" s="10"/>
      <c r="D29" s="1">
        <v>0</v>
      </c>
      <c r="E29" s="1">
        <v>0</v>
      </c>
      <c r="F29" s="1">
        <v>145020</v>
      </c>
      <c r="G29" s="1">
        <f>392888.31+3894</f>
        <v>396782.31</v>
      </c>
      <c r="H29" s="1">
        <v>172200</v>
      </c>
      <c r="I29" s="1">
        <v>1221116.24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9">
        <f>SUM(D29:O29)</f>
        <v>1935118.55</v>
      </c>
    </row>
    <row r="30" spans="1:16" x14ac:dyDescent="0.25">
      <c r="A30" s="51" t="s">
        <v>18</v>
      </c>
      <c r="B30" s="35">
        <v>11500543</v>
      </c>
      <c r="C30" s="10"/>
      <c r="D30" s="1"/>
      <c r="E30" s="1"/>
      <c r="F30" s="1">
        <v>936528.24</v>
      </c>
      <c r="G30" s="1"/>
      <c r="H30" s="1">
        <v>17632.2</v>
      </c>
      <c r="I30" s="1">
        <v>433868.3</v>
      </c>
      <c r="J30" s="1"/>
      <c r="K30" s="1"/>
      <c r="L30" s="1"/>
      <c r="M30" s="1"/>
      <c r="N30" s="1"/>
      <c r="O30" s="1"/>
      <c r="P30" s="19">
        <f t="shared" ref="P30:P37" si="6">SUM(D30:O30)</f>
        <v>1388028.74</v>
      </c>
    </row>
    <row r="31" spans="1:16" x14ac:dyDescent="0.25">
      <c r="A31" s="51" t="s">
        <v>19</v>
      </c>
      <c r="B31" s="35">
        <v>11287580</v>
      </c>
      <c r="C31" s="10"/>
      <c r="D31" s="1"/>
      <c r="E31" s="1">
        <v>436611.8</v>
      </c>
      <c r="F31" s="1">
        <v>110448</v>
      </c>
      <c r="G31" s="1">
        <f>176115+2950+3600</f>
        <v>182665</v>
      </c>
      <c r="H31" s="1">
        <v>481645.96</v>
      </c>
      <c r="I31" s="1">
        <v>360050.19</v>
      </c>
      <c r="J31" s="1">
        <v>986044.8</v>
      </c>
      <c r="K31" s="1"/>
      <c r="L31" s="1"/>
      <c r="M31" s="1"/>
      <c r="N31" s="1"/>
      <c r="O31" s="1"/>
      <c r="P31" s="19">
        <f t="shared" si="6"/>
        <v>2557465.75</v>
      </c>
    </row>
    <row r="32" spans="1:16" x14ac:dyDescent="0.25">
      <c r="A32" s="51" t="s">
        <v>20</v>
      </c>
      <c r="B32" s="35">
        <v>274095564</v>
      </c>
      <c r="C32" s="10"/>
      <c r="D32" s="1">
        <v>2000</v>
      </c>
      <c r="E32" s="1">
        <v>3962308.33</v>
      </c>
      <c r="F32" s="1">
        <f>3268351.1+6375000+648000</f>
        <v>10291351.1</v>
      </c>
      <c r="G32" s="1">
        <v>6574210.5300000003</v>
      </c>
      <c r="H32" s="1">
        <v>1340736.6499999999</v>
      </c>
      <c r="I32" s="1">
        <v>7031484.1200000001</v>
      </c>
      <c r="J32" s="1">
        <v>6698705.2000000002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9">
        <f t="shared" si="6"/>
        <v>35900795.93</v>
      </c>
    </row>
    <row r="33" spans="1:16" x14ac:dyDescent="0.25">
      <c r="A33" s="51" t="s">
        <v>21</v>
      </c>
      <c r="B33" s="35">
        <v>4818424</v>
      </c>
      <c r="C33" s="10"/>
      <c r="D33" s="1">
        <v>2550</v>
      </c>
      <c r="E33" s="1">
        <v>232467.14</v>
      </c>
      <c r="F33" s="1">
        <v>2560.8000000000002</v>
      </c>
      <c r="G33" s="1">
        <f>1083800.5+2070</f>
        <v>1085870.5</v>
      </c>
      <c r="H33" s="1">
        <v>70755</v>
      </c>
      <c r="I33" s="1">
        <v>90621</v>
      </c>
      <c r="J33" s="1">
        <v>64830</v>
      </c>
      <c r="K33" s="1"/>
      <c r="L33" s="1"/>
      <c r="M33" s="1"/>
      <c r="N33" s="1"/>
      <c r="O33" s="1"/>
      <c r="P33" s="19">
        <f t="shared" si="6"/>
        <v>1549654.44</v>
      </c>
    </row>
    <row r="34" spans="1:16" x14ac:dyDescent="0.25">
      <c r="A34" s="51" t="s">
        <v>22</v>
      </c>
      <c r="B34" s="35">
        <v>4034410</v>
      </c>
      <c r="C34" s="10"/>
      <c r="D34" s="1"/>
      <c r="E34" s="1">
        <v>3186</v>
      </c>
      <c r="F34" s="1">
        <v>277124.14</v>
      </c>
      <c r="G34" s="1">
        <f>239304+325+3520+1600+4825</f>
        <v>249574</v>
      </c>
      <c r="H34" s="1">
        <v>13888.72</v>
      </c>
      <c r="I34" s="1">
        <v>7107.4</v>
      </c>
      <c r="J34" s="1">
        <v>715022.23</v>
      </c>
      <c r="K34" s="1"/>
      <c r="L34" s="1"/>
      <c r="M34" s="1"/>
      <c r="N34" s="1"/>
      <c r="O34" s="1"/>
      <c r="P34" s="19">
        <f t="shared" si="6"/>
        <v>1265902.49</v>
      </c>
    </row>
    <row r="35" spans="1:16" x14ac:dyDescent="0.25">
      <c r="A35" s="51" t="s">
        <v>23</v>
      </c>
      <c r="B35" s="35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>
        <f>5062505.42+500+700+3100</f>
        <v>5066805.42</v>
      </c>
      <c r="H35" s="1">
        <v>3658615.1</v>
      </c>
      <c r="I35" s="1">
        <v>1792750.02</v>
      </c>
      <c r="J35" s="1">
        <v>5968512.6799999997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9">
        <f t="shared" si="6"/>
        <v>31597420.870000001</v>
      </c>
    </row>
    <row r="36" spans="1:16" x14ac:dyDescent="0.25">
      <c r="A36" s="51" t="s">
        <v>38</v>
      </c>
      <c r="B36" s="35">
        <v>0</v>
      </c>
      <c r="C36" s="10"/>
      <c r="D36" s="1"/>
      <c r="E36" s="1">
        <v>0</v>
      </c>
      <c r="F36" s="1">
        <v>0</v>
      </c>
      <c r="G36" s="1"/>
      <c r="H36" s="1"/>
      <c r="I36" s="1">
        <v>0</v>
      </c>
      <c r="J36" s="1">
        <v>0</v>
      </c>
      <c r="K36" s="1"/>
      <c r="L36" s="1"/>
      <c r="M36" s="1"/>
      <c r="N36" s="1"/>
      <c r="O36" s="1"/>
      <c r="P36" s="19">
        <f t="shared" si="6"/>
        <v>0</v>
      </c>
    </row>
    <row r="37" spans="1:16" x14ac:dyDescent="0.25">
      <c r="A37" s="51" t="s">
        <v>24</v>
      </c>
      <c r="B37" s="35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>
        <f>20355009.27+5509.99+2204.99+1856.4</f>
        <v>20364580.649999995</v>
      </c>
      <c r="H37" s="1">
        <v>7670379.0899999999</v>
      </c>
      <c r="I37" s="1">
        <v>32840943.07</v>
      </c>
      <c r="J37" s="1">
        <v>21288231.440000001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9">
        <f t="shared" si="6"/>
        <v>104936844.78999999</v>
      </c>
    </row>
    <row r="38" spans="1:16" x14ac:dyDescent="0.25">
      <c r="A38" s="48" t="s">
        <v>25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7">SUM(E39:E45)</f>
        <v>0</v>
      </c>
      <c r="F38" s="9">
        <f t="shared" si="7"/>
        <v>0</v>
      </c>
      <c r="G38" s="9">
        <f t="shared" si="7"/>
        <v>0</v>
      </c>
      <c r="H38" s="9">
        <f t="shared" si="7"/>
        <v>5000</v>
      </c>
      <c r="I38" s="9">
        <f t="shared" si="7"/>
        <v>100000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9">
        <f t="shared" si="7"/>
        <v>0</v>
      </c>
      <c r="P38" s="21">
        <f>SUM(P39:P45)</f>
        <v>1641300</v>
      </c>
    </row>
    <row r="39" spans="1:16" x14ac:dyDescent="0.25">
      <c r="A39" s="51" t="s">
        <v>26</v>
      </c>
      <c r="B39" s="35">
        <v>250000</v>
      </c>
      <c r="C39" s="10"/>
      <c r="D39" s="1">
        <v>0</v>
      </c>
      <c r="E39" s="1">
        <v>0</v>
      </c>
      <c r="F39" s="1">
        <v>0</v>
      </c>
      <c r="G39" s="1">
        <v>0</v>
      </c>
      <c r="H39" s="1">
        <v>5000</v>
      </c>
      <c r="I39" s="1">
        <v>100000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9">
        <f t="shared" ref="P39:P68" si="8">SUM(B39:O39)</f>
        <v>355000</v>
      </c>
    </row>
    <row r="40" spans="1:16" x14ac:dyDescent="0.25">
      <c r="A40" s="51" t="s">
        <v>39</v>
      </c>
      <c r="B40" s="35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9">
        <f t="shared" si="8"/>
        <v>0</v>
      </c>
    </row>
    <row r="41" spans="1:16" x14ac:dyDescent="0.25">
      <c r="A41" s="51" t="s">
        <v>40</v>
      </c>
      <c r="B41" s="35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9">
        <f t="shared" si="8"/>
        <v>0</v>
      </c>
    </row>
    <row r="42" spans="1:16" x14ac:dyDescent="0.25">
      <c r="A42" s="51" t="s">
        <v>41</v>
      </c>
      <c r="B42" s="35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9">
        <f t="shared" si="8"/>
        <v>0</v>
      </c>
    </row>
    <row r="43" spans="1:16" x14ac:dyDescent="0.25">
      <c r="A43" s="51" t="s">
        <v>42</v>
      </c>
      <c r="B43" s="35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9">
        <f t="shared" si="8"/>
        <v>1286300</v>
      </c>
    </row>
    <row r="44" spans="1:16" x14ac:dyDescent="0.25">
      <c r="A44" s="51" t="s">
        <v>27</v>
      </c>
      <c r="B44" s="35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9">
        <f t="shared" si="8"/>
        <v>0</v>
      </c>
    </row>
    <row r="45" spans="1:16" x14ac:dyDescent="0.25">
      <c r="A45" s="51" t="s">
        <v>43</v>
      </c>
      <c r="B45" s="35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 t="shared" si="8"/>
        <v>0</v>
      </c>
    </row>
    <row r="46" spans="1:16" x14ac:dyDescent="0.25">
      <c r="A46" s="48" t="s">
        <v>44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9">SUM(E47:E53)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21">
        <f>SUM(O47:P53)</f>
        <v>0</v>
      </c>
    </row>
    <row r="47" spans="1:16" x14ac:dyDescent="0.25">
      <c r="A47" s="51" t="s">
        <v>45</v>
      </c>
      <c r="B47" s="35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9">
        <f>SUM(D47:O47)</f>
        <v>0</v>
      </c>
    </row>
    <row r="48" spans="1:16" x14ac:dyDescent="0.25">
      <c r="A48" s="51" t="s">
        <v>46</v>
      </c>
      <c r="B48" s="35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9">
        <f t="shared" ref="P48:P53" si="10">SUM(D48:O48)</f>
        <v>0</v>
      </c>
    </row>
    <row r="49" spans="1:16" x14ac:dyDescent="0.25">
      <c r="A49" s="51" t="s">
        <v>47</v>
      </c>
      <c r="B49" s="35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9">
        <f t="shared" si="10"/>
        <v>0</v>
      </c>
    </row>
    <row r="50" spans="1:16" x14ac:dyDescent="0.25">
      <c r="A50" s="51" t="s">
        <v>48</v>
      </c>
      <c r="B50" s="35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9">
        <f t="shared" si="10"/>
        <v>0</v>
      </c>
    </row>
    <row r="51" spans="1:16" x14ac:dyDescent="0.25">
      <c r="A51" s="51" t="s">
        <v>49</v>
      </c>
      <c r="B51" s="35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9">
        <f t="shared" si="10"/>
        <v>0</v>
      </c>
    </row>
    <row r="52" spans="1:16" x14ac:dyDescent="0.25">
      <c r="A52" s="51" t="s">
        <v>50</v>
      </c>
      <c r="B52" s="35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9">
        <f t="shared" si="10"/>
        <v>0</v>
      </c>
    </row>
    <row r="53" spans="1:16" x14ac:dyDescent="0.25">
      <c r="A53" s="51" t="s">
        <v>51</v>
      </c>
      <c r="B53" s="35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9">
        <f t="shared" si="10"/>
        <v>0</v>
      </c>
    </row>
    <row r="54" spans="1:16" x14ac:dyDescent="0.25">
      <c r="A54" s="48" t="s">
        <v>28</v>
      </c>
      <c r="B54" s="13">
        <f>B55+B56+B57+B58+B59+B60+B61+B62+B63</f>
        <v>192465508</v>
      </c>
      <c r="C54" s="13">
        <f>C55+C56+C57+C58+C59+C60+C61+C62+C63</f>
        <v>0</v>
      </c>
      <c r="D54" s="9">
        <f>SUM(D55:D63)</f>
        <v>0</v>
      </c>
      <c r="E54" s="9">
        <f t="shared" ref="E54:O54" si="11">SUM(E55:E63)</f>
        <v>879000</v>
      </c>
      <c r="F54" s="9">
        <f t="shared" si="11"/>
        <v>32661242.420000002</v>
      </c>
      <c r="G54" s="9">
        <f t="shared" si="11"/>
        <v>640073.30000000005</v>
      </c>
      <c r="H54" s="9">
        <f t="shared" si="11"/>
        <v>364331.83999999997</v>
      </c>
      <c r="I54" s="9">
        <f t="shared" si="11"/>
        <v>11860774.18</v>
      </c>
      <c r="J54" s="9">
        <f t="shared" si="11"/>
        <v>10682340.800000001</v>
      </c>
      <c r="K54" s="9">
        <f t="shared" si="11"/>
        <v>0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21">
        <f>SUM(P55:P63)</f>
        <v>57087762.539999999</v>
      </c>
    </row>
    <row r="55" spans="1:16" x14ac:dyDescent="0.25">
      <c r="A55" s="51" t="s">
        <v>29</v>
      </c>
      <c r="B55" s="35">
        <v>32177495</v>
      </c>
      <c r="C55" s="10"/>
      <c r="D55" s="1">
        <v>0</v>
      </c>
      <c r="E55" s="1">
        <v>0</v>
      </c>
      <c r="F55" s="1">
        <v>0</v>
      </c>
      <c r="G55" s="1">
        <v>157500.5</v>
      </c>
      <c r="H55" s="1">
        <v>258131.84</v>
      </c>
      <c r="I55" s="1">
        <v>1275584.18</v>
      </c>
      <c r="J55" s="1">
        <v>20602.8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9">
        <f>SUM(D55:O55)</f>
        <v>1711819.32</v>
      </c>
    </row>
    <row r="56" spans="1:16" x14ac:dyDescent="0.25">
      <c r="A56" s="51" t="s">
        <v>30</v>
      </c>
      <c r="B56" s="35">
        <v>668530</v>
      </c>
      <c r="C56" s="10"/>
      <c r="D56" s="1"/>
      <c r="E56" s="1"/>
      <c r="F56" s="1"/>
      <c r="G56" s="1"/>
      <c r="H56" s="1"/>
      <c r="I56" s="1">
        <v>83190</v>
      </c>
      <c r="J56" s="1"/>
      <c r="K56" s="1"/>
      <c r="L56" s="1"/>
      <c r="M56" s="1"/>
      <c r="N56" s="1"/>
      <c r="O56" s="1"/>
      <c r="P56" s="19">
        <f t="shared" ref="P56:P63" si="12">SUM(D56:O56)</f>
        <v>83190</v>
      </c>
    </row>
    <row r="57" spans="1:16" x14ac:dyDescent="0.25">
      <c r="A57" s="51" t="s">
        <v>31</v>
      </c>
      <c r="B57" s="35">
        <v>98876977</v>
      </c>
      <c r="C57" s="10"/>
      <c r="D57" s="1"/>
      <c r="E57" s="1"/>
      <c r="F57" s="1">
        <v>32661242.420000002</v>
      </c>
      <c r="G57" s="1">
        <v>213532.79999999999</v>
      </c>
      <c r="H57" s="1"/>
      <c r="I57" s="1">
        <v>10502000</v>
      </c>
      <c r="J57" s="1">
        <v>10661738</v>
      </c>
      <c r="K57" s="1"/>
      <c r="L57" s="1"/>
      <c r="M57" s="1"/>
      <c r="N57" s="1"/>
      <c r="O57" s="1"/>
      <c r="P57" s="19">
        <f t="shared" si="12"/>
        <v>54038513.219999999</v>
      </c>
    </row>
    <row r="58" spans="1:16" x14ac:dyDescent="0.25">
      <c r="A58" s="51" t="s">
        <v>32</v>
      </c>
      <c r="B58" s="35">
        <v>19727340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9">
        <f t="shared" si="12"/>
        <v>0</v>
      </c>
    </row>
    <row r="59" spans="1:16" x14ac:dyDescent="0.25">
      <c r="A59" s="51" t="s">
        <v>33</v>
      </c>
      <c r="B59" s="35">
        <v>22415166</v>
      </c>
      <c r="C59" s="10"/>
      <c r="D59" s="1"/>
      <c r="E59" s="1">
        <v>879000</v>
      </c>
      <c r="F59" s="1"/>
      <c r="G59" s="1">
        <v>269040</v>
      </c>
      <c r="H59" s="1">
        <v>106200</v>
      </c>
      <c r="I59" s="1"/>
      <c r="J59" s="1"/>
      <c r="K59" s="1"/>
      <c r="L59" s="1"/>
      <c r="M59" s="1"/>
      <c r="N59" s="1"/>
      <c r="O59" s="1"/>
      <c r="P59" s="19">
        <f t="shared" si="12"/>
        <v>1254240</v>
      </c>
    </row>
    <row r="60" spans="1:16" x14ac:dyDescent="0.25">
      <c r="A60" s="51" t="s">
        <v>52</v>
      </c>
      <c r="B60" s="35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">
        <f t="shared" si="12"/>
        <v>0</v>
      </c>
    </row>
    <row r="61" spans="1:16" x14ac:dyDescent="0.25">
      <c r="A61" s="51" t="s">
        <v>53</v>
      </c>
      <c r="B61" s="35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>
        <f t="shared" si="12"/>
        <v>0</v>
      </c>
    </row>
    <row r="62" spans="1:16" x14ac:dyDescent="0.25">
      <c r="A62" s="51" t="s">
        <v>34</v>
      </c>
      <c r="B62" s="35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>
        <f t="shared" si="12"/>
        <v>0</v>
      </c>
    </row>
    <row r="63" spans="1:16" x14ac:dyDescent="0.25">
      <c r="A63" s="51" t="s">
        <v>54</v>
      </c>
      <c r="B63" s="35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>
        <f t="shared" si="12"/>
        <v>0</v>
      </c>
    </row>
    <row r="64" spans="1:16" x14ac:dyDescent="0.25">
      <c r="A64" s="48" t="s">
        <v>55</v>
      </c>
      <c r="B64" s="8"/>
      <c r="C64" s="8"/>
      <c r="D64" s="9">
        <f>SUM(D65:D68)</f>
        <v>0</v>
      </c>
      <c r="E64" s="9">
        <f t="shared" ref="E64:O64" si="13">SUM(E65:E68)</f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  <c r="I64" s="9">
        <f t="shared" si="13"/>
        <v>0</v>
      </c>
      <c r="J64" s="9">
        <f t="shared" si="13"/>
        <v>0</v>
      </c>
      <c r="K64" s="9">
        <f t="shared" si="13"/>
        <v>0</v>
      </c>
      <c r="L64" s="9">
        <f t="shared" si="13"/>
        <v>0</v>
      </c>
      <c r="M64" s="9">
        <f t="shared" si="13"/>
        <v>0</v>
      </c>
      <c r="N64" s="9">
        <f t="shared" si="13"/>
        <v>0</v>
      </c>
      <c r="O64" s="9">
        <f t="shared" si="13"/>
        <v>0</v>
      </c>
      <c r="P64" s="21">
        <f>SUM(D64:O64)</f>
        <v>0</v>
      </c>
    </row>
    <row r="65" spans="1:17" x14ac:dyDescent="0.25">
      <c r="A65" s="51" t="s">
        <v>56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>
        <f t="shared" si="8"/>
        <v>0</v>
      </c>
    </row>
    <row r="66" spans="1:17" x14ac:dyDescent="0.25">
      <c r="A66" s="51" t="s">
        <v>57</v>
      </c>
      <c r="B66" s="10">
        <f t="shared" ref="B66:B68" si="14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9">
        <f t="shared" si="8"/>
        <v>0</v>
      </c>
    </row>
    <row r="67" spans="1:17" x14ac:dyDescent="0.25">
      <c r="A67" s="51" t="s">
        <v>58</v>
      </c>
      <c r="B67" s="10">
        <f t="shared" si="14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9">
        <f t="shared" si="8"/>
        <v>0</v>
      </c>
    </row>
    <row r="68" spans="1:17" x14ac:dyDescent="0.25">
      <c r="A68" s="51" t="s">
        <v>59</v>
      </c>
      <c r="B68" s="10">
        <f t="shared" si="14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9">
        <f t="shared" si="8"/>
        <v>0</v>
      </c>
    </row>
    <row r="69" spans="1:17" x14ac:dyDescent="0.25">
      <c r="A69" s="48" t="s">
        <v>60</v>
      </c>
      <c r="B69" s="8">
        <f>SUM(D69:O69)</f>
        <v>0</v>
      </c>
      <c r="C69" s="8"/>
      <c r="D69" s="9">
        <f>SUM(D70:D71)</f>
        <v>0</v>
      </c>
      <c r="E69" s="9">
        <f t="shared" ref="E69:P69" si="15">SUM(E70:E71)</f>
        <v>0</v>
      </c>
      <c r="F69" s="9">
        <f t="shared" si="15"/>
        <v>0</v>
      </c>
      <c r="G69" s="9">
        <f t="shared" si="15"/>
        <v>0</v>
      </c>
      <c r="H69" s="9">
        <f t="shared" si="15"/>
        <v>0</v>
      </c>
      <c r="I69" s="9">
        <f t="shared" si="15"/>
        <v>0</v>
      </c>
      <c r="J69" s="9">
        <f t="shared" si="15"/>
        <v>0</v>
      </c>
      <c r="K69" s="9">
        <f t="shared" si="15"/>
        <v>0</v>
      </c>
      <c r="L69" s="9">
        <f t="shared" si="15"/>
        <v>0</v>
      </c>
      <c r="M69" s="9">
        <f t="shared" si="15"/>
        <v>0</v>
      </c>
      <c r="N69" s="9">
        <f t="shared" si="15"/>
        <v>0</v>
      </c>
      <c r="O69" s="9">
        <f t="shared" si="15"/>
        <v>0</v>
      </c>
      <c r="P69" s="9">
        <f t="shared" si="15"/>
        <v>0</v>
      </c>
    </row>
    <row r="70" spans="1:17" x14ac:dyDescent="0.25">
      <c r="A70" s="51" t="s">
        <v>61</v>
      </c>
      <c r="B70" s="10">
        <f t="shared" ref="B70:B71" si="16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7" x14ac:dyDescent="0.25">
      <c r="A71" s="51" t="s">
        <v>62</v>
      </c>
      <c r="B71" s="10">
        <f t="shared" si="16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7" x14ac:dyDescent="0.25">
      <c r="A72" s="48" t="s">
        <v>63</v>
      </c>
      <c r="B72" s="8">
        <f>SUM(D72:O72)</f>
        <v>0</v>
      </c>
      <c r="C72" s="8"/>
      <c r="D72" s="9">
        <f>SUM(D73:D75)</f>
        <v>0</v>
      </c>
      <c r="E72" s="9">
        <f t="shared" ref="E72:P72" si="17">SUM(E73:E75)</f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9">
        <f t="shared" si="17"/>
        <v>0</v>
      </c>
      <c r="K72" s="9">
        <f t="shared" si="17"/>
        <v>0</v>
      </c>
      <c r="L72" s="9">
        <f t="shared" si="17"/>
        <v>0</v>
      </c>
      <c r="M72" s="9">
        <f t="shared" si="17"/>
        <v>0</v>
      </c>
      <c r="N72" s="9">
        <f t="shared" si="17"/>
        <v>0</v>
      </c>
      <c r="O72" s="9">
        <f t="shared" si="17"/>
        <v>0</v>
      </c>
      <c r="P72" s="9">
        <f t="shared" si="17"/>
        <v>0</v>
      </c>
    </row>
    <row r="73" spans="1:17" x14ac:dyDescent="0.25">
      <c r="A73" s="51" t="s">
        <v>64</v>
      </c>
      <c r="B73" s="10">
        <f t="shared" ref="B73:B75" si="18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7" x14ac:dyDescent="0.25">
      <c r="A74" s="51" t="s">
        <v>65</v>
      </c>
      <c r="B74" s="10">
        <f t="shared" si="18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7" x14ac:dyDescent="0.25">
      <c r="A75" s="51" t="s">
        <v>66</v>
      </c>
      <c r="B75" s="10">
        <f t="shared" si="18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9"/>
    </row>
    <row r="76" spans="1:17" x14ac:dyDescent="0.25">
      <c r="A76" s="49" t="s">
        <v>35</v>
      </c>
      <c r="B76" s="7">
        <f>B12+B18+B28+B38+B46+B54+B64+B69+B72</f>
        <v>2116920478</v>
      </c>
      <c r="C76" s="7">
        <f>C12+C18+C28+C38+C46+C54+C64+C69+C72</f>
        <v>0</v>
      </c>
      <c r="D76" s="7">
        <f>D12+D18+D28+D38+D46+D54+D64+D69+D72</f>
        <v>31204931.529999997</v>
      </c>
      <c r="E76" s="7">
        <f t="shared" ref="E76:P76" si="19">E12+E18+E28+E38+E46+E54+E64+E69+E72</f>
        <v>48683287.68</v>
      </c>
      <c r="F76" s="7">
        <f t="shared" si="19"/>
        <v>112976078.68000001</v>
      </c>
      <c r="G76" s="7">
        <f t="shared" si="19"/>
        <v>112367497.05400001</v>
      </c>
      <c r="H76" s="7">
        <f t="shared" si="19"/>
        <v>62238479.960000001</v>
      </c>
      <c r="I76" s="7">
        <f t="shared" si="19"/>
        <v>87532232.280000001</v>
      </c>
      <c r="J76" s="7">
        <f t="shared" si="19"/>
        <v>81413442.209999993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537952249.39399993</v>
      </c>
      <c r="Q76" s="22"/>
    </row>
    <row r="77" spans="1:17" x14ac:dyDescent="0.25">
      <c r="A77" s="50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9">
        <f>SUM(D77:O77)</f>
        <v>0</v>
      </c>
    </row>
    <row r="78" spans="1:17" x14ac:dyDescent="0.25">
      <c r="A78" s="50" t="s">
        <v>68</v>
      </c>
      <c r="B78" s="3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9">
        <f t="shared" ref="P78:P86" si="20">SUM(D78:O78)</f>
        <v>0</v>
      </c>
    </row>
    <row r="79" spans="1:17" x14ac:dyDescent="0.25">
      <c r="A79" s="51" t="s">
        <v>69</v>
      </c>
      <c r="B79" s="34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9">
        <f t="shared" si="20"/>
        <v>0</v>
      </c>
    </row>
    <row r="80" spans="1:17" x14ac:dyDescent="0.25">
      <c r="A80" s="51" t="s">
        <v>70</v>
      </c>
      <c r="B80" s="34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9">
        <f t="shared" si="20"/>
        <v>0</v>
      </c>
    </row>
    <row r="81" spans="1:16" x14ac:dyDescent="0.25">
      <c r="A81" s="50" t="s">
        <v>71</v>
      </c>
      <c r="B81" s="3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>
        <f t="shared" si="20"/>
        <v>0</v>
      </c>
    </row>
    <row r="82" spans="1:16" x14ac:dyDescent="0.25">
      <c r="A82" s="51" t="s">
        <v>72</v>
      </c>
      <c r="B82" s="34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9">
        <f t="shared" si="20"/>
        <v>0</v>
      </c>
    </row>
    <row r="83" spans="1:16" x14ac:dyDescent="0.25">
      <c r="A83" s="51" t="s">
        <v>73</v>
      </c>
      <c r="B83" s="34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9">
        <f t="shared" si="20"/>
        <v>0</v>
      </c>
    </row>
    <row r="84" spans="1:16" x14ac:dyDescent="0.25">
      <c r="A84" s="50" t="s">
        <v>74</v>
      </c>
      <c r="B84" s="3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9">
        <f t="shared" si="20"/>
        <v>0</v>
      </c>
    </row>
    <row r="85" spans="1:16" x14ac:dyDescent="0.25">
      <c r="A85" s="51" t="s">
        <v>75</v>
      </c>
      <c r="B85" s="34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9">
        <f t="shared" si="20"/>
        <v>0</v>
      </c>
    </row>
    <row r="86" spans="1:16" x14ac:dyDescent="0.25">
      <c r="A86" s="14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0">
        <f t="shared" si="20"/>
        <v>0</v>
      </c>
    </row>
    <row r="87" spans="1:16" x14ac:dyDescent="0.25">
      <c r="A87" s="32"/>
      <c r="B87" s="3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9"/>
    </row>
    <row r="88" spans="1:16" x14ac:dyDescent="0.25">
      <c r="A88" s="33" t="s">
        <v>77</v>
      </c>
      <c r="B88" s="52">
        <f>B76+B86</f>
        <v>2116920478</v>
      </c>
      <c r="C88" s="52">
        <f>C76+C86</f>
        <v>0</v>
      </c>
      <c r="D88" s="52">
        <f t="shared" ref="D88:O88" si="21">D76+D86</f>
        <v>31204931.529999997</v>
      </c>
      <c r="E88" s="52">
        <f t="shared" si="21"/>
        <v>48683287.68</v>
      </c>
      <c r="F88" s="52">
        <f t="shared" si="21"/>
        <v>112976078.68000001</v>
      </c>
      <c r="G88" s="52">
        <f t="shared" si="21"/>
        <v>112367497.05400001</v>
      </c>
      <c r="H88" s="52">
        <f t="shared" si="21"/>
        <v>62238479.960000001</v>
      </c>
      <c r="I88" s="53">
        <f t="shared" si="21"/>
        <v>87532232.280000001</v>
      </c>
      <c r="J88" s="52">
        <f t="shared" si="21"/>
        <v>81413442.209999993</v>
      </c>
      <c r="K88" s="6">
        <f t="shared" si="21"/>
        <v>0</v>
      </c>
      <c r="L88" s="6">
        <f t="shared" si="21"/>
        <v>0</v>
      </c>
      <c r="M88" s="6">
        <f t="shared" si="21"/>
        <v>0</v>
      </c>
      <c r="N88" s="6">
        <f t="shared" si="21"/>
        <v>0</v>
      </c>
      <c r="O88" s="6">
        <f t="shared" si="21"/>
        <v>0</v>
      </c>
      <c r="P88" s="52">
        <f>P76+P86</f>
        <v>537952249.39399993</v>
      </c>
    </row>
    <row r="92" spans="1:16" x14ac:dyDescent="0.25">
      <c r="A92" s="37" t="s">
        <v>99</v>
      </c>
    </row>
    <row r="93" spans="1:16" x14ac:dyDescent="0.25">
      <c r="A93" s="36" t="s">
        <v>98</v>
      </c>
    </row>
    <row r="94" spans="1:16" x14ac:dyDescent="0.25">
      <c r="A94" s="38" t="s">
        <v>100</v>
      </c>
    </row>
    <row r="95" spans="1:16" x14ac:dyDescent="0.25">
      <c r="A95" s="39" t="s">
        <v>101</v>
      </c>
    </row>
    <row r="96" spans="1:16" x14ac:dyDescent="0.25">
      <c r="A96" s="36" t="s">
        <v>102</v>
      </c>
    </row>
    <row r="97" spans="1:7" x14ac:dyDescent="0.25">
      <c r="A97" s="45" t="s">
        <v>103</v>
      </c>
    </row>
    <row r="98" spans="1:7" x14ac:dyDescent="0.25">
      <c r="A98" s="40" t="s">
        <v>104</v>
      </c>
    </row>
    <row r="99" spans="1:7" x14ac:dyDescent="0.25">
      <c r="A99" s="40" t="s">
        <v>105</v>
      </c>
    </row>
    <row r="100" spans="1:7" x14ac:dyDescent="0.25">
      <c r="A100" s="40" t="s">
        <v>106</v>
      </c>
    </row>
    <row r="101" spans="1:7" x14ac:dyDescent="0.25">
      <c r="A101" s="46" t="s">
        <v>107</v>
      </c>
    </row>
    <row r="109" spans="1:7" x14ac:dyDescent="0.25">
      <c r="A109" s="41" t="s">
        <v>92</v>
      </c>
      <c r="B109" s="11"/>
      <c r="C109" s="11"/>
      <c r="D109" s="18"/>
      <c r="E109" s="43" t="s">
        <v>109</v>
      </c>
      <c r="F109" s="43" t="s">
        <v>94</v>
      </c>
      <c r="G109" s="43"/>
    </row>
    <row r="110" spans="1:7" x14ac:dyDescent="0.25">
      <c r="A110" s="42" t="s">
        <v>93</v>
      </c>
      <c r="B110" s="11"/>
      <c r="C110" s="11"/>
      <c r="D110" s="12"/>
      <c r="E110" s="44"/>
      <c r="F110" s="42" t="s">
        <v>95</v>
      </c>
      <c r="G110" s="44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.25" right="0" top="1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JULIO-2022</vt:lpstr>
      <vt:lpstr>'EJECUCION JULIO-2022'!Área_de_impresión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2022-06-14T16:04:58Z</cp:lastPrinted>
  <dcterms:created xsi:type="dcterms:W3CDTF">2018-04-17T18:57:16Z</dcterms:created>
  <dcterms:modified xsi:type="dcterms:W3CDTF">2022-08-05T12:49:31Z</dcterms:modified>
</cp:coreProperties>
</file>