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1835"/>
  </bookViews>
  <sheets>
    <sheet name="EJECUCION ABRIL-2023 (OAI)" sheetId="19" r:id="rId1"/>
  </sheets>
  <definedNames>
    <definedName name="_xlnm.Print_Area" localSheetId="0">'EJECUCION ABRIL-2023 (OAI)'!$A$1:$P$113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9" l="1"/>
  <c r="C32" i="19"/>
  <c r="G17" i="19" l="1"/>
  <c r="G14" i="19"/>
  <c r="G13" i="19"/>
  <c r="C18" i="19" l="1"/>
  <c r="C27" i="19" l="1"/>
  <c r="P63" i="19" l="1"/>
  <c r="P62" i="19"/>
  <c r="P61" i="19"/>
  <c r="P60" i="19"/>
  <c r="P59" i="19"/>
  <c r="P58" i="19"/>
  <c r="P57" i="19"/>
  <c r="P56" i="19"/>
  <c r="P55" i="19"/>
  <c r="P45" i="19"/>
  <c r="P44" i="19"/>
  <c r="P43" i="19"/>
  <c r="P42" i="19"/>
  <c r="P41" i="19"/>
  <c r="P40" i="19"/>
  <c r="P39" i="19"/>
  <c r="P38" i="19" s="1"/>
  <c r="P37" i="19"/>
  <c r="P36" i="19"/>
  <c r="P35" i="19"/>
  <c r="P34" i="19"/>
  <c r="P33" i="19"/>
  <c r="P32" i="19"/>
  <c r="P31" i="19"/>
  <c r="P30" i="19"/>
  <c r="P29" i="19"/>
  <c r="P27" i="19"/>
  <c r="P26" i="19"/>
  <c r="P25" i="19"/>
  <c r="P24" i="19"/>
  <c r="P23" i="19"/>
  <c r="P22" i="19"/>
  <c r="P21" i="19"/>
  <c r="P20" i="19"/>
  <c r="P19" i="19"/>
  <c r="P17" i="19"/>
  <c r="P16" i="19"/>
  <c r="P15" i="19"/>
  <c r="P14" i="19"/>
  <c r="P13" i="19"/>
  <c r="F17" i="19"/>
  <c r="F14" i="19"/>
  <c r="F13" i="19"/>
  <c r="P12" i="19" l="1"/>
  <c r="E13" i="19"/>
  <c r="E35" i="19"/>
  <c r="E26" i="19"/>
  <c r="E25" i="19"/>
  <c r="E37" i="19" l="1"/>
  <c r="E34" i="19"/>
  <c r="E33" i="19"/>
  <c r="E30" i="19"/>
  <c r="E23" i="19"/>
  <c r="E22" i="19"/>
  <c r="E59" i="19" l="1"/>
  <c r="E55" i="19"/>
  <c r="E31" i="19"/>
  <c r="E17" i="19"/>
  <c r="E14" i="19"/>
  <c r="C46" i="19" l="1"/>
  <c r="C69" i="19"/>
  <c r="C72" i="19"/>
  <c r="C64" i="19"/>
  <c r="C38" i="19"/>
  <c r="C12" i="19"/>
  <c r="C28" i="19"/>
  <c r="D17" i="19"/>
  <c r="D14" i="19"/>
  <c r="D13" i="19"/>
  <c r="B57" i="19"/>
  <c r="B37" i="19"/>
  <c r="B32" i="19"/>
  <c r="B25" i="19"/>
  <c r="B13" i="19"/>
  <c r="B17" i="19"/>
  <c r="B14" i="19"/>
  <c r="O12" i="19" l="1"/>
  <c r="F18" i="19" l="1"/>
  <c r="C13" i="19" l="1"/>
  <c r="C54" i="19" l="1"/>
  <c r="C76" i="19" s="1"/>
  <c r="C88" i="19" s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O11" i="19" s="1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P28" i="19" l="1"/>
  <c r="N11" i="19"/>
  <c r="L11" i="19"/>
  <c r="M11" i="19"/>
  <c r="D28" i="19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<sst xmlns="http://schemas.openxmlformats.org/spreadsheetml/2006/main" count="108" uniqueCount="108">
  <si>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</si>
  <si>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</si>
  <si>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</si>
  <si>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</si>
  <si>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</si>
  <si>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</si>
  <si>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</si>
  <si>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</si>
  <si>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</si>
  <si>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</si>
  <si>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</si>
  <si>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</si>
  <si>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</si>
  <si>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</si>
  <si>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</si>
  <si>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</si>
  <si>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</si>
  <si>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</si>
  <si>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</si>
  <si>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</si>
  <si>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</si>
  <si>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</si>
  <si>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</si>
  <si>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</si>
  <si>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</si>
  <si>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</si>
  <si>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</si>
  <si>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</si>
  <si>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</si>
  <si>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</si>
  <si>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</si>
  <si>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</si>
  <si>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</si>
  <si>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</si>
  <si>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</si>
  <si>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</si>
  <si>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</si>
  <si>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</si>
  <si>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</si>
  <si>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</si>
  <si>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</si>
  <si>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</si>
  <si>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</si>
  <si>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</si>
  <si>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</si>
  <si>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</si>
  <si>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</si>
  <si>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</si>
  <si>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</si>
  <si>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</si>
  <si>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</si>
  <si>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</si>
  <si>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</si>
  <si>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</si>
  <si>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</si>
  <si>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</si>
  <si>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</si>
  <si>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</si>
  <si>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</si>
  <si>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</si>
  <si>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</si>
  <si>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</si>
  <si>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</si>
  <si>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</si>
  <si>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</si>
  <si>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</si>
  <si>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</si>
  <si>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</si>
  <si>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</si>
  <si>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</si>
  <si>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</si>
  <si>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</si>
  <si>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</si>
  <si>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</si>
  <si>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</si>
  <si>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</si>
  <si>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</si>
  <si>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</si>
  <si>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</si>
  <si>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</si>
  <si>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</si>
  <si>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</si>
  <si>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</si>
  <si>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</si>
  <si>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</si>
  <si>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</si>
  <si>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</si>
  <si>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</si>
  <si>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</si>
  <si>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</si>
  <si>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</si>
  <si>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</si>
  <si>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</si>
  <si>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</si>
  <si>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</si>
  <si>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</si>
  <si>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</si>
  <si>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</si>
  <si>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</si>
  <si>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</si>
  <si>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</si>
  <si>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</si>
  <si>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</si>
  <si>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</si>
  <si>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</si>
  <si>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</si>
  <si>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</si>
  <si>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 xml:space="preserve">Ejecución Presupuestaria y Aplicacion Financiera Mayo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</si>
</sst>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6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0" borderId="1" xfId="1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/>
    </xf>
    <xf numFmtId="43" fontId="0" fillId="0" borderId="1" xfId="1" quotePrefix="1" applyFont="1" applyBorder="1" applyAlignment="1">
      <alignment vertical="center" wrapText="1"/>
    </xf>
    <xf numFmtId="43" fontId="1" fillId="0" borderId="1" xfId="0" applyNumberFormat="1" applyFont="1" applyBorder="1"/>
    <xf numFmtId="43" fontId="0" fillId="4" borderId="1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428625</xdr:colOff>
      <xdr:row>4</xdr:row>
      <xdr:rowOff>201085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66675</xdr:colOff>
      <xdr:row>102</xdr:row>
      <xdr:rowOff>28575</xdr:rowOff>
    </xdr:from>
    <xdr:to>
      <xdr:col>6</xdr:col>
      <xdr:colOff>190500</xdr:colOff>
      <xdr:row>106</xdr:row>
      <xdr:rowOff>123825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43875" y="199834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466735</xdr:colOff>
      <xdr:row>102</xdr:row>
      <xdr:rowOff>95250</xdr:rowOff>
    </xdr:from>
    <xdr:to>
      <xdr:col>3</xdr:col>
      <xdr:colOff>547380</xdr:colOff>
      <xdr:row>112</xdr:row>
      <xdr:rowOff>170815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645987" y="199570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866775</xdr:colOff>
      <xdr:row>104</xdr:row>
      <xdr:rowOff>66675</xdr:rowOff>
    </xdr:from>
    <xdr:to>
      <xdr:col>0</xdr:col>
      <xdr:colOff>3905250</xdr:colOff>
      <xdr:row>112</xdr:row>
      <xdr:rowOff>66675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04025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zoomScale="112" zoomScaleNormal="112" workbookViewId="0">
      <selection activeCell="C3" sqref="C3"/>
    </sheetView>
  </sheetViews>
  <sheetFormatPr baseColWidth="10" defaultRowHeight="15" x14ac:dyDescent="0.25"/>
  <cols>
    <col min="1" max="1" width="61.28515625" customWidth="1"/>
    <col min="2" max="2" width="17.140625" customWidth="1"/>
    <col min="3" max="4" width="14.140625" customWidth="1"/>
    <col min="5" max="5" width="14.42578125" customWidth="1"/>
    <col min="6" max="7" width="14.5703125" customWidth="1"/>
    <col min="8" max="8" width="13.5703125" customWidth="1"/>
    <col min="9" max="9" width="13.85546875" customWidth="1"/>
    <col min="10" max="10" width="14.5703125" customWidth="1"/>
    <col min="11" max="11" width="14.28515625" customWidth="1"/>
    <col min="12" max="13" width="14.42578125" customWidth="1"/>
    <col min="14" max="14" width="16.5703125" customWidth="1"/>
    <col min="15" max="15" width="17.28515625" customWidth="1"/>
    <col min="16" max="16" width="17.140625" customWidth="1"/>
    <col min="17" max="17" width="15.140625" bestFit="1" customWidth="1"/>
  </cols>
  <sheetData>
    <row r="1" spans="1:16" ht="18.75" x14ac:dyDescent="0.25">
      <c r="A1" s="57" t="s">
        <v>90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18.75" x14ac:dyDescent="0.25">
      <c r="A2" s="15"/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52"/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18.75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6" ht="15.75" x14ac:dyDescent="0.25">
      <c r="A7" s="58" t="s">
        <v>107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6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10" spans="1:16" ht="32.25" thickBot="1" x14ac:dyDescent="0.3">
      <c r="A10" s="22" t="s">
        <v>0</v>
      </c>
      <c r="B10" s="23" t="s">
        <v>93</v>
      </c>
      <c r="C10" s="23" t="s">
        <v>94</v>
      </c>
      <c r="D10" s="23" t="s">
        <v>78</v>
      </c>
      <c r="E10" s="23" t="s">
        <v>79</v>
      </c>
      <c r="F10" s="23" t="s">
        <v>80</v>
      </c>
      <c r="G10" s="23" t="s">
        <v>81</v>
      </c>
      <c r="H10" s="23" t="s">
        <v>82</v>
      </c>
      <c r="I10" s="23" t="s">
        <v>83</v>
      </c>
      <c r="J10" s="23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3" t="s">
        <v>89</v>
      </c>
      <c r="P10" s="24" t="s">
        <v>91</v>
      </c>
    </row>
    <row r="11" spans="1:16" ht="15.75" thickBot="1" x14ac:dyDescent="0.3">
      <c r="A11" s="27" t="s">
        <v>1</v>
      </c>
      <c r="B11" s="28">
        <f t="shared" ref="B11:F11" si="0">B12+B18+B28+B38+B46+B54+B64+B69+B72</f>
        <v>2148076602</v>
      </c>
      <c r="C11" s="28">
        <f t="shared" si="0"/>
        <v>0</v>
      </c>
      <c r="D11" s="28">
        <f t="shared" si="0"/>
        <v>55789670.199999996</v>
      </c>
      <c r="E11" s="28">
        <f t="shared" si="0"/>
        <v>58563527.659999996</v>
      </c>
      <c r="F11" s="28">
        <f t="shared" si="0"/>
        <v>107562401.93000001</v>
      </c>
      <c r="G11" s="28">
        <f t="shared" ref="G11:O11" si="1">G12+G18+G28+G38+G46+G54+G64+G69+G72</f>
        <v>100720870.53</v>
      </c>
      <c r="H11" s="28">
        <f t="shared" si="1"/>
        <v>67432167.159999996</v>
      </c>
      <c r="I11" s="28">
        <f t="shared" si="1"/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 t="shared" si="1"/>
        <v>0</v>
      </c>
      <c r="P11" s="29">
        <f>SUM(D11:O11)</f>
        <v>390068637.48000002</v>
      </c>
    </row>
    <row r="12" spans="1:16" x14ac:dyDescent="0.25">
      <c r="A12" s="44" t="s">
        <v>2</v>
      </c>
      <c r="B12" s="25">
        <f>B13+B14+B15+B16+B17</f>
        <v>775354644</v>
      </c>
      <c r="C12" s="25">
        <f>C13+C14+C15+C17</f>
        <v>0</v>
      </c>
      <c r="D12" s="26">
        <f>SUM(D13:D17)</f>
        <v>30142267.670000002</v>
      </c>
      <c r="E12" s="26">
        <f t="shared" ref="E12:P12" si="2">SUM(E13:E17)</f>
        <v>29753974.849999998</v>
      </c>
      <c r="F12" s="26">
        <f t="shared" si="2"/>
        <v>51620191.210000001</v>
      </c>
      <c r="G12" s="26">
        <f t="shared" si="2"/>
        <v>82871946.359999999</v>
      </c>
      <c r="H12" s="26">
        <f t="shared" si="2"/>
        <v>32519104.469999999</v>
      </c>
      <c r="I12" s="26">
        <f t="shared" si="2"/>
        <v>0</v>
      </c>
      <c r="J12" s="26">
        <f t="shared" si="2"/>
        <v>0</v>
      </c>
      <c r="K12" s="26">
        <f t="shared" si="2"/>
        <v>0</v>
      </c>
      <c r="L12" s="26">
        <f t="shared" si="2"/>
        <v>0</v>
      </c>
      <c r="M12" s="26">
        <f t="shared" si="2"/>
        <v>0</v>
      </c>
      <c r="N12" s="26">
        <f t="shared" si="2"/>
        <v>0</v>
      </c>
      <c r="O12" s="26">
        <f t="shared" si="2"/>
        <v>0</v>
      </c>
      <c r="P12" s="26">
        <f t="shared" si="2"/>
        <v>226907484.56</v>
      </c>
    </row>
    <row r="13" spans="1:16" x14ac:dyDescent="0.25">
      <c r="A13" s="48" t="s">
        <v>3</v>
      </c>
      <c r="B13" s="33">
        <f>273678431+178174227</f>
        <v>451852658</v>
      </c>
      <c r="C13" s="9">
        <f>(2300000-2300000)+(2300000-2300000)</f>
        <v>0</v>
      </c>
      <c r="D13" s="1">
        <f>16802833.18+8881077.43</f>
        <v>25683910.609999999</v>
      </c>
      <c r="E13" s="14">
        <f>16635889.98+8213193.99+449979.94+166136.9</f>
        <v>25465200.809999999</v>
      </c>
      <c r="F13" s="1">
        <f>16605889.98+8824536.81</f>
        <v>25430426.789999999</v>
      </c>
      <c r="G13" s="1">
        <f>16596953.08+8412557.05</f>
        <v>25009510.130000003</v>
      </c>
      <c r="H13" s="1">
        <v>28167007.379999999</v>
      </c>
      <c r="I13" s="1"/>
      <c r="J13" s="1"/>
      <c r="K13" s="1"/>
      <c r="L13" s="1"/>
      <c r="M13" s="1"/>
      <c r="N13" s="1"/>
      <c r="O13" s="1"/>
      <c r="P13" s="18">
        <f>D13+E13+F13+G13+H13+I13+J13+K13+L13+M13+N13+O13</f>
        <v>129756055.72</v>
      </c>
    </row>
    <row r="14" spans="1:16" x14ac:dyDescent="0.25">
      <c r="A14" s="48" t="s">
        <v>4</v>
      </c>
      <c r="B14" s="33">
        <f>6376956+259670162</f>
        <v>266047118</v>
      </c>
      <c r="C14" s="51"/>
      <c r="D14" s="1">
        <f>476031+137051.1</f>
        <v>613082.1</v>
      </c>
      <c r="E14" s="1">
        <f>409618+66413</f>
        <v>476031</v>
      </c>
      <c r="F14" s="1">
        <f>409618+66413+21904113.28</f>
        <v>22380144.280000001</v>
      </c>
      <c r="G14" s="1">
        <f>409618+66413+98000+53279100.84</f>
        <v>53853131.840000004</v>
      </c>
      <c r="H14" s="1">
        <v>476031</v>
      </c>
      <c r="I14" s="1"/>
      <c r="J14" s="1"/>
      <c r="K14" s="1"/>
      <c r="L14" s="1"/>
      <c r="M14" s="1"/>
      <c r="N14" s="1"/>
      <c r="O14" s="1"/>
      <c r="P14" s="18">
        <f t="shared" ref="P14:P45" si="3">D14+E14+F14+G14+H14+I14+J14+K14+L14+M14+N14+O14</f>
        <v>77798420.219999999</v>
      </c>
    </row>
    <row r="15" spans="1:16" x14ac:dyDescent="0.25">
      <c r="A15" s="48" t="s">
        <v>36</v>
      </c>
      <c r="B15" s="33">
        <v>0</v>
      </c>
      <c r="C15" s="9"/>
      <c r="D15" s="1"/>
      <c r="E15" s="1">
        <v>0</v>
      </c>
      <c r="F15" s="1"/>
      <c r="G15" s="1">
        <v>0</v>
      </c>
      <c r="H15" s="1">
        <v>0</v>
      </c>
      <c r="I15" s="1"/>
      <c r="J15" s="1"/>
      <c r="K15" s="1"/>
      <c r="L15" s="1"/>
      <c r="M15" s="1"/>
      <c r="N15" s="1"/>
      <c r="O15" s="1"/>
      <c r="P15" s="18">
        <f t="shared" si="3"/>
        <v>0</v>
      </c>
    </row>
    <row r="16" spans="1:16" x14ac:dyDescent="0.25">
      <c r="A16" s="48" t="s">
        <v>5</v>
      </c>
      <c r="B16" s="33">
        <v>774792</v>
      </c>
      <c r="C16" s="9"/>
      <c r="D16" s="1"/>
      <c r="E16" s="1">
        <v>0</v>
      </c>
      <c r="F16" s="1"/>
      <c r="G16" s="1">
        <v>205000</v>
      </c>
      <c r="H16" s="1">
        <v>0</v>
      </c>
      <c r="I16" s="1"/>
      <c r="J16" s="1"/>
      <c r="K16" s="1"/>
      <c r="L16" s="1"/>
      <c r="M16" s="1"/>
      <c r="N16" s="1"/>
      <c r="O16" s="1"/>
      <c r="P16" s="18">
        <f t="shared" si="3"/>
        <v>205000</v>
      </c>
    </row>
    <row r="17" spans="1:16" x14ac:dyDescent="0.25">
      <c r="A17" s="48" t="s">
        <v>6</v>
      </c>
      <c r="B17" s="33">
        <f>34110993+22569083</f>
        <v>56680076</v>
      </c>
      <c r="C17" s="9"/>
      <c r="D17" s="1">
        <f>2579054.79+1266220.17</f>
        <v>3845274.96</v>
      </c>
      <c r="E17" s="1">
        <f>1761800+1764284.98+286658.06</f>
        <v>3812743.04</v>
      </c>
      <c r="F17" s="1">
        <f>2548800.59+1260819.55</f>
        <v>3809620.1399999997</v>
      </c>
      <c r="G17" s="1">
        <f>1176723.91+1178383.6+197627.32+577352.46+578166.86+96050.24</f>
        <v>3804304.3899999997</v>
      </c>
      <c r="H17" s="1">
        <v>3876066.09</v>
      </c>
      <c r="I17" s="1"/>
      <c r="J17" s="1"/>
      <c r="K17" s="1"/>
      <c r="L17" s="1"/>
      <c r="M17" s="1"/>
      <c r="N17" s="1"/>
      <c r="O17" s="1"/>
      <c r="P17" s="18">
        <f t="shared" si="3"/>
        <v>19148008.620000001</v>
      </c>
    </row>
    <row r="18" spans="1:16" x14ac:dyDescent="0.25">
      <c r="A18" s="45" t="s">
        <v>7</v>
      </c>
      <c r="B18" s="12">
        <f>B19+B20+B21+B22+B23+B24+B25+B26+B27</f>
        <v>221032811</v>
      </c>
      <c r="C18" s="8">
        <f>C19+C20+C21+C22+C23+C24+C25+C26+C27</f>
        <v>2100000</v>
      </c>
      <c r="D18" s="8">
        <f>SUM(D19:D27)</f>
        <v>3954852.16</v>
      </c>
      <c r="E18" s="8">
        <f t="shared" ref="E18:O18" si="4">SUM(E19:E27)</f>
        <v>3561901.74</v>
      </c>
      <c r="F18" s="8">
        <f>SUM(F19:F27)</f>
        <v>4350378.0600000005</v>
      </c>
      <c r="G18" s="8">
        <f t="shared" si="4"/>
        <v>2066518.8699999999</v>
      </c>
      <c r="H18" s="8">
        <f t="shared" si="4"/>
        <v>7492531.9500000002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20">
        <f>SUM(P19:P27)</f>
        <v>21426182.779999997</v>
      </c>
    </row>
    <row r="19" spans="1:16" x14ac:dyDescent="0.25">
      <c r="A19" s="48" t="s">
        <v>8</v>
      </c>
      <c r="B19" s="33">
        <v>54851509</v>
      </c>
      <c r="C19" s="9"/>
      <c r="D19" s="1">
        <v>13187.54</v>
      </c>
      <c r="E19" s="1">
        <v>576635.57999999996</v>
      </c>
      <c r="F19" s="1">
        <v>1458059.81</v>
      </c>
      <c r="G19" s="1">
        <v>407849.66</v>
      </c>
      <c r="H19" s="1">
        <v>4085714.34</v>
      </c>
      <c r="I19" s="1"/>
      <c r="J19" s="1"/>
      <c r="K19" s="1"/>
      <c r="L19" s="1"/>
      <c r="M19" s="1"/>
      <c r="N19" s="1"/>
      <c r="O19" s="1"/>
      <c r="P19" s="18">
        <f t="shared" si="3"/>
        <v>6541446.9299999997</v>
      </c>
    </row>
    <row r="20" spans="1:16" x14ac:dyDescent="0.25">
      <c r="A20" s="48" t="s">
        <v>9</v>
      </c>
      <c r="B20" s="33">
        <v>906500</v>
      </c>
      <c r="C20" s="9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/>
      <c r="J20" s="1"/>
      <c r="K20" s="1"/>
      <c r="L20" s="1"/>
      <c r="M20" s="1"/>
      <c r="N20" s="1"/>
      <c r="O20" s="1"/>
      <c r="P20" s="18">
        <f t="shared" si="3"/>
        <v>0</v>
      </c>
    </row>
    <row r="21" spans="1:16" x14ac:dyDescent="0.25">
      <c r="A21" s="48" t="s">
        <v>10</v>
      </c>
      <c r="B21" s="33">
        <v>10433472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/>
      <c r="J21" s="1"/>
      <c r="K21" s="1"/>
      <c r="L21" s="1"/>
      <c r="M21" s="1"/>
      <c r="N21" s="1"/>
      <c r="O21" s="1"/>
      <c r="P21" s="18">
        <f t="shared" si="3"/>
        <v>0</v>
      </c>
    </row>
    <row r="22" spans="1:16" x14ac:dyDescent="0.25">
      <c r="A22" s="48" t="s">
        <v>11</v>
      </c>
      <c r="B22" s="33">
        <v>1753937</v>
      </c>
      <c r="C22" s="9"/>
      <c r="D22" s="1">
        <v>3624.91</v>
      </c>
      <c r="E22" s="1">
        <f>1300+500</f>
        <v>1800</v>
      </c>
      <c r="F22" s="1">
        <v>2500</v>
      </c>
      <c r="G22" s="1">
        <v>5698.05</v>
      </c>
      <c r="H22" s="1">
        <v>9715.25</v>
      </c>
      <c r="I22" s="1"/>
      <c r="J22" s="1"/>
      <c r="K22" s="1"/>
      <c r="L22" s="1"/>
      <c r="M22" s="1"/>
      <c r="N22" s="1"/>
      <c r="O22" s="1"/>
      <c r="P22" s="18">
        <f t="shared" si="3"/>
        <v>23338.21</v>
      </c>
    </row>
    <row r="23" spans="1:16" x14ac:dyDescent="0.25">
      <c r="A23" s="48" t="s">
        <v>12</v>
      </c>
      <c r="B23" s="33">
        <v>8590657</v>
      </c>
      <c r="C23" s="9"/>
      <c r="D23" s="1">
        <v>327000</v>
      </c>
      <c r="E23" s="1">
        <f>279960+2000</f>
        <v>281960</v>
      </c>
      <c r="F23" s="1">
        <v>40500</v>
      </c>
      <c r="G23" s="1">
        <v>424800</v>
      </c>
      <c r="H23" s="1">
        <v>143600</v>
      </c>
      <c r="I23" s="1"/>
      <c r="J23" s="1"/>
      <c r="K23" s="1"/>
      <c r="L23" s="1"/>
      <c r="M23" s="1"/>
      <c r="N23" s="1"/>
      <c r="O23" s="1"/>
      <c r="P23" s="18">
        <f t="shared" si="3"/>
        <v>1217860</v>
      </c>
    </row>
    <row r="24" spans="1:16" x14ac:dyDescent="0.25">
      <c r="A24" s="48" t="s">
        <v>13</v>
      </c>
      <c r="B24" s="33">
        <v>22572455</v>
      </c>
      <c r="C24" s="9"/>
      <c r="D24" s="1">
        <v>439863</v>
      </c>
      <c r="E24" s="1">
        <v>659720.56000000006</v>
      </c>
      <c r="F24" s="1">
        <v>337839.29</v>
      </c>
      <c r="G24" s="1">
        <v>247211.16</v>
      </c>
      <c r="H24" s="1">
        <v>464621.36</v>
      </c>
      <c r="I24" s="1"/>
      <c r="J24" s="1"/>
      <c r="K24" s="1"/>
      <c r="L24" s="1"/>
      <c r="M24" s="1"/>
      <c r="N24" s="1"/>
      <c r="O24" s="1"/>
      <c r="P24" s="18">
        <f t="shared" si="3"/>
        <v>2149255.37</v>
      </c>
    </row>
    <row r="25" spans="1:16" x14ac:dyDescent="0.25">
      <c r="A25" s="48" t="s">
        <v>14</v>
      </c>
      <c r="B25" s="33">
        <f>30795732+57930053</f>
        <v>88725785</v>
      </c>
      <c r="C25" s="9">
        <f>500000+1200000</f>
        <v>1700000</v>
      </c>
      <c r="D25" s="1">
        <v>1903582.21</v>
      </c>
      <c r="E25" s="1">
        <f>1094365.6+3800+59000</f>
        <v>1157165.6000000001</v>
      </c>
      <c r="F25" s="54">
        <v>-846710.44</v>
      </c>
      <c r="G25" s="1">
        <v>27700</v>
      </c>
      <c r="H25" s="1">
        <v>786875.04</v>
      </c>
      <c r="I25" s="1"/>
      <c r="J25" s="1"/>
      <c r="K25" s="1"/>
      <c r="L25" s="1"/>
      <c r="M25" s="1"/>
      <c r="N25" s="1"/>
      <c r="O25" s="1"/>
      <c r="P25" s="18">
        <f t="shared" si="3"/>
        <v>3028612.41</v>
      </c>
    </row>
    <row r="26" spans="1:16" x14ac:dyDescent="0.25">
      <c r="A26" s="48" t="s">
        <v>15</v>
      </c>
      <c r="B26" s="33">
        <v>21698496</v>
      </c>
      <c r="C26" s="9">
        <v>400000</v>
      </c>
      <c r="D26" s="1">
        <v>1267594.5</v>
      </c>
      <c r="E26" s="1">
        <f>177000+342200+225000+140420</f>
        <v>884620</v>
      </c>
      <c r="F26" s="1">
        <v>1620135</v>
      </c>
      <c r="G26" s="1">
        <v>437600</v>
      </c>
      <c r="H26" s="1">
        <v>1926368.34</v>
      </c>
      <c r="I26" s="1"/>
      <c r="J26" s="1"/>
      <c r="K26" s="1"/>
      <c r="L26" s="1"/>
      <c r="M26" s="1"/>
      <c r="N26" s="1"/>
      <c r="O26" s="1"/>
      <c r="P26" s="18">
        <f t="shared" si="3"/>
        <v>6136317.8399999999</v>
      </c>
    </row>
    <row r="27" spans="1:16" x14ac:dyDescent="0.25">
      <c r="A27" s="48" t="s">
        <v>37</v>
      </c>
      <c r="B27" s="33">
        <v>11500000</v>
      </c>
      <c r="C27" s="9">
        <f>-600000+600000</f>
        <v>0</v>
      </c>
      <c r="D27" s="1">
        <v>0</v>
      </c>
      <c r="E27" s="1">
        <v>0</v>
      </c>
      <c r="F27" s="1">
        <v>1738054.4</v>
      </c>
      <c r="G27" s="1">
        <v>515660</v>
      </c>
      <c r="H27" s="1">
        <v>75637.62</v>
      </c>
      <c r="I27" s="1"/>
      <c r="J27" s="1"/>
      <c r="K27" s="1"/>
      <c r="L27" s="1"/>
      <c r="M27" s="1"/>
      <c r="N27" s="1"/>
      <c r="O27" s="1"/>
      <c r="P27" s="18">
        <f t="shared" si="3"/>
        <v>2329352.02</v>
      </c>
    </row>
    <row r="28" spans="1:16" x14ac:dyDescent="0.25">
      <c r="A28" s="45" t="s">
        <v>16</v>
      </c>
      <c r="B28" s="12">
        <f>B29+B30+B31+B32+B33+B34+B35+B36+B37</f>
        <v>897004339</v>
      </c>
      <c r="C28" s="8">
        <f>C29+C30+C31+C32+C33+C34+C35+C36+C37</f>
        <v>-2100000</v>
      </c>
      <c r="D28" s="8">
        <f>SUM(D29:D37)</f>
        <v>20310929.189999998</v>
      </c>
      <c r="E28" s="8">
        <f t="shared" ref="E28:N28" si="5">SUM(E29:E37)</f>
        <v>21247950.170000002</v>
      </c>
      <c r="F28" s="8">
        <f t="shared" si="5"/>
        <v>51017084.25</v>
      </c>
      <c r="G28" s="8">
        <f t="shared" si="5"/>
        <v>12802217.300000001</v>
      </c>
      <c r="H28" s="8">
        <f t="shared" si="5"/>
        <v>20231913.189999998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55">
        <f t="shared" si="3"/>
        <v>125610094.09999999</v>
      </c>
    </row>
    <row r="29" spans="1:16" x14ac:dyDescent="0.25">
      <c r="A29" s="48" t="s">
        <v>17</v>
      </c>
      <c r="B29" s="33">
        <v>25491526</v>
      </c>
      <c r="C29" s="9"/>
      <c r="D29" s="1">
        <v>2107966.67</v>
      </c>
      <c r="E29" s="1">
        <v>1005934.79</v>
      </c>
      <c r="F29" s="1">
        <v>2614941.9300000002</v>
      </c>
      <c r="G29" s="1">
        <v>0</v>
      </c>
      <c r="H29" s="1">
        <v>1644598.71</v>
      </c>
      <c r="I29" s="1"/>
      <c r="J29" s="1"/>
      <c r="K29" s="1"/>
      <c r="L29" s="1"/>
      <c r="M29" s="1"/>
      <c r="N29" s="1"/>
      <c r="O29" s="1"/>
      <c r="P29" s="18">
        <f t="shared" si="3"/>
        <v>7373442.1000000006</v>
      </c>
    </row>
    <row r="30" spans="1:16" x14ac:dyDescent="0.25">
      <c r="A30" s="48" t="s">
        <v>18</v>
      </c>
      <c r="B30" s="33">
        <v>11500543</v>
      </c>
      <c r="C30" s="9"/>
      <c r="D30" s="1">
        <v>0</v>
      </c>
      <c r="E30" s="1">
        <f>65431+535</f>
        <v>65966</v>
      </c>
      <c r="F30" s="1">
        <v>0</v>
      </c>
      <c r="G30" s="1">
        <v>0</v>
      </c>
      <c r="H30" s="1">
        <v>0</v>
      </c>
      <c r="I30" s="1"/>
      <c r="J30" s="1"/>
      <c r="K30" s="1"/>
      <c r="L30" s="1"/>
      <c r="M30" s="1"/>
      <c r="N30" s="1"/>
      <c r="O30" s="1"/>
      <c r="P30" s="18">
        <f t="shared" si="3"/>
        <v>65966</v>
      </c>
    </row>
    <row r="31" spans="1:16" x14ac:dyDescent="0.25">
      <c r="A31" s="48" t="s">
        <v>19</v>
      </c>
      <c r="B31" s="33">
        <v>9287580</v>
      </c>
      <c r="C31" s="9"/>
      <c r="D31" s="1">
        <v>126170</v>
      </c>
      <c r="E31" s="1">
        <f>849600+7074.1+22199.47</f>
        <v>878873.57</v>
      </c>
      <c r="F31" s="1">
        <v>677173.31</v>
      </c>
      <c r="G31" s="1">
        <v>29500</v>
      </c>
      <c r="H31" s="1">
        <v>1817523.8</v>
      </c>
      <c r="I31" s="1"/>
      <c r="J31" s="1"/>
      <c r="K31" s="1"/>
      <c r="L31" s="1"/>
      <c r="M31" s="1"/>
      <c r="N31" s="1"/>
      <c r="O31" s="1"/>
      <c r="P31" s="18">
        <f t="shared" si="3"/>
        <v>3529240.6799999997</v>
      </c>
    </row>
    <row r="32" spans="1:16" x14ac:dyDescent="0.25">
      <c r="A32" s="48" t="s">
        <v>20</v>
      </c>
      <c r="B32" s="33">
        <f>130564050+170346050</f>
        <v>300910100</v>
      </c>
      <c r="C32" s="9">
        <f>-500000-400000-1200000</f>
        <v>-2100000</v>
      </c>
      <c r="D32" s="1">
        <v>3803598.12</v>
      </c>
      <c r="E32" s="1">
        <v>4992721.2</v>
      </c>
      <c r="F32" s="1">
        <v>4647992.4000000004</v>
      </c>
      <c r="G32" s="1">
        <v>811796.24</v>
      </c>
      <c r="H32" s="1">
        <v>6490815.3300000001</v>
      </c>
      <c r="I32" s="1"/>
      <c r="J32" s="1"/>
      <c r="K32" s="1"/>
      <c r="L32" s="1"/>
      <c r="M32" s="1"/>
      <c r="N32" s="1"/>
      <c r="O32" s="1"/>
      <c r="P32" s="18">
        <f t="shared" si="3"/>
        <v>20746923.289999999</v>
      </c>
    </row>
    <row r="33" spans="1:16" x14ac:dyDescent="0.25">
      <c r="A33" s="48" t="s">
        <v>21</v>
      </c>
      <c r="B33" s="33">
        <v>4818424</v>
      </c>
      <c r="C33" s="9"/>
      <c r="D33" s="1">
        <v>5190.5</v>
      </c>
      <c r="E33" s="1">
        <f>12744+6490.28</f>
        <v>19234.28</v>
      </c>
      <c r="F33" s="1">
        <v>4134.2299999999996</v>
      </c>
      <c r="G33" s="1">
        <v>824086.96</v>
      </c>
      <c r="H33" s="1">
        <v>1502.44</v>
      </c>
      <c r="I33" s="1"/>
      <c r="J33" s="1"/>
      <c r="K33" s="1"/>
      <c r="L33" s="1"/>
      <c r="M33" s="1"/>
      <c r="N33" s="1"/>
      <c r="O33" s="1"/>
      <c r="P33" s="18">
        <f t="shared" si="3"/>
        <v>854148.40999999992</v>
      </c>
    </row>
    <row r="34" spans="1:16" x14ac:dyDescent="0.25">
      <c r="A34" s="48" t="s">
        <v>22</v>
      </c>
      <c r="B34" s="33">
        <v>3072158</v>
      </c>
      <c r="C34" s="9"/>
      <c r="D34" s="1">
        <v>493989.53</v>
      </c>
      <c r="E34" s="1">
        <f>43376.8+1563.34+2809</f>
        <v>47749.14</v>
      </c>
      <c r="F34" s="1">
        <v>264785.02</v>
      </c>
      <c r="G34" s="1">
        <v>2097.8000000000002</v>
      </c>
      <c r="H34" s="1">
        <v>6568.9</v>
      </c>
      <c r="I34" s="1"/>
      <c r="J34" s="1"/>
      <c r="K34" s="1"/>
      <c r="L34" s="1"/>
      <c r="M34" s="1"/>
      <c r="N34" s="1"/>
      <c r="O34" s="1"/>
      <c r="P34" s="18">
        <f t="shared" si="3"/>
        <v>815190.39000000013</v>
      </c>
    </row>
    <row r="35" spans="1:16" x14ac:dyDescent="0.25">
      <c r="A35" s="48" t="s">
        <v>23</v>
      </c>
      <c r="B35" s="33">
        <v>119301280</v>
      </c>
      <c r="C35" s="9"/>
      <c r="D35" s="1">
        <v>2363262.25</v>
      </c>
      <c r="E35" s="1">
        <f>104800+3333110+47950</f>
        <v>3485860</v>
      </c>
      <c r="F35" s="1">
        <v>4440553.3899999997</v>
      </c>
      <c r="G35" s="1">
        <v>9748837.3100000005</v>
      </c>
      <c r="H35" s="1">
        <v>4326351.04</v>
      </c>
      <c r="I35" s="1"/>
      <c r="J35" s="1"/>
      <c r="K35" s="1"/>
      <c r="L35" s="1"/>
      <c r="M35" s="1"/>
      <c r="N35" s="1"/>
      <c r="O35" s="1"/>
      <c r="P35" s="18">
        <f t="shared" si="3"/>
        <v>24364863.990000002</v>
      </c>
    </row>
    <row r="36" spans="1:16" x14ac:dyDescent="0.25">
      <c r="A36" s="48" t="s">
        <v>38</v>
      </c>
      <c r="B36" s="33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/>
      <c r="J36" s="1"/>
      <c r="K36" s="1"/>
      <c r="L36" s="1"/>
      <c r="M36" s="1"/>
      <c r="N36" s="1"/>
      <c r="O36" s="1"/>
      <c r="P36" s="18">
        <f t="shared" si="3"/>
        <v>0</v>
      </c>
    </row>
    <row r="37" spans="1:16" x14ac:dyDescent="0.25">
      <c r="A37" s="48" t="s">
        <v>24</v>
      </c>
      <c r="B37" s="33">
        <f>120964050+301658678</f>
        <v>422622728</v>
      </c>
      <c r="C37" s="9"/>
      <c r="D37" s="1">
        <v>11410752.119999999</v>
      </c>
      <c r="E37" s="1">
        <f>226831.4+10266027.84+250999.97+3370+3897+484.98</f>
        <v>10751611.190000001</v>
      </c>
      <c r="F37" s="1">
        <v>38367503.969999999</v>
      </c>
      <c r="G37" s="1">
        <v>1385898.99</v>
      </c>
      <c r="H37" s="1">
        <v>5944552.9699999997</v>
      </c>
      <c r="I37" s="1"/>
      <c r="J37" s="1"/>
      <c r="K37" s="1"/>
      <c r="L37" s="1"/>
      <c r="M37" s="1"/>
      <c r="N37" s="1"/>
      <c r="O37" s="1"/>
      <c r="P37" s="18">
        <f t="shared" si="3"/>
        <v>67860319.24000001</v>
      </c>
    </row>
    <row r="38" spans="1:16" x14ac:dyDescent="0.25">
      <c r="A38" s="45" t="s">
        <v>25</v>
      </c>
      <c r="B38" s="12">
        <f>B39+B40+B41+B42+B43+B44+B45</f>
        <v>1536300</v>
      </c>
      <c r="C38" s="12">
        <f>C39+C40+C41+C42+C43+C44+C45</f>
        <v>0</v>
      </c>
      <c r="D38" s="8">
        <f>SUM(D39:D45)</f>
        <v>15000</v>
      </c>
      <c r="E38" s="8">
        <f t="shared" ref="E38:O38" si="6">SUM(E39:E45)</f>
        <v>5000</v>
      </c>
      <c r="F38" s="8">
        <f t="shared" si="6"/>
        <v>0</v>
      </c>
      <c r="G38" s="8">
        <f t="shared" si="6"/>
        <v>15000</v>
      </c>
      <c r="H38" s="8">
        <f t="shared" si="6"/>
        <v>9000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20">
        <f>SUM(P39:PD45)</f>
        <v>44000</v>
      </c>
    </row>
    <row r="39" spans="1:16" x14ac:dyDescent="0.25">
      <c r="A39" s="48" t="s">
        <v>26</v>
      </c>
      <c r="B39" s="33">
        <v>250000</v>
      </c>
      <c r="C39" s="9"/>
      <c r="D39" s="1">
        <v>15000</v>
      </c>
      <c r="E39" s="1">
        <v>5000</v>
      </c>
      <c r="F39" s="1"/>
      <c r="G39" s="1">
        <v>15000</v>
      </c>
      <c r="H39" s="1">
        <v>9000</v>
      </c>
      <c r="I39" s="1"/>
      <c r="J39" s="1"/>
      <c r="K39" s="1"/>
      <c r="L39" s="1"/>
      <c r="M39" s="1"/>
      <c r="N39" s="1"/>
      <c r="O39" s="1"/>
      <c r="P39" s="18">
        <f t="shared" si="3"/>
        <v>44000</v>
      </c>
    </row>
    <row r="40" spans="1:16" x14ac:dyDescent="0.25">
      <c r="A40" s="48" t="s">
        <v>39</v>
      </c>
      <c r="B40" s="33">
        <v>0</v>
      </c>
      <c r="C40" s="9"/>
      <c r="D40" s="1">
        <v>0</v>
      </c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8">
        <f t="shared" si="3"/>
        <v>0</v>
      </c>
    </row>
    <row r="41" spans="1:16" x14ac:dyDescent="0.25">
      <c r="A41" s="48" t="s">
        <v>40</v>
      </c>
      <c r="B41" s="33">
        <v>0</v>
      </c>
      <c r="C41" s="9"/>
      <c r="D41" s="1">
        <v>0</v>
      </c>
      <c r="E41" s="1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8">
        <f t="shared" si="3"/>
        <v>0</v>
      </c>
    </row>
    <row r="42" spans="1:16" x14ac:dyDescent="0.25">
      <c r="A42" s="48" t="s">
        <v>41</v>
      </c>
      <c r="B42" s="33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8">
        <f t="shared" si="3"/>
        <v>0</v>
      </c>
    </row>
    <row r="43" spans="1:16" x14ac:dyDescent="0.25">
      <c r="A43" s="48" t="s">
        <v>42</v>
      </c>
      <c r="B43" s="33">
        <v>1286300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8">
        <f t="shared" si="3"/>
        <v>0</v>
      </c>
    </row>
    <row r="44" spans="1:16" x14ac:dyDescent="0.25">
      <c r="A44" s="48" t="s">
        <v>27</v>
      </c>
      <c r="B44" s="33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8">
        <f t="shared" si="3"/>
        <v>0</v>
      </c>
    </row>
    <row r="45" spans="1:16" x14ac:dyDescent="0.25">
      <c r="A45" s="48" t="s">
        <v>43</v>
      </c>
      <c r="B45" s="33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8">
        <f t="shared" si="3"/>
        <v>0</v>
      </c>
    </row>
    <row r="46" spans="1:16" x14ac:dyDescent="0.25">
      <c r="A46" s="45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56">
        <f>SUM(O47:P53)</f>
        <v>0</v>
      </c>
    </row>
    <row r="47" spans="1:16" x14ac:dyDescent="0.25">
      <c r="A47" s="48" t="s">
        <v>45</v>
      </c>
      <c r="B47" s="33"/>
      <c r="C47" s="9"/>
      <c r="D47" s="1"/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8">
        <f>SUM(D47:O47)</f>
        <v>0</v>
      </c>
    </row>
    <row r="48" spans="1:16" x14ac:dyDescent="0.25">
      <c r="A48" s="48" t="s">
        <v>46</v>
      </c>
      <c r="B48" s="33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8">
        <f t="shared" ref="P48:P63" si="8">SUM(D48:O48)</f>
        <v>0</v>
      </c>
    </row>
    <row r="49" spans="1:16" x14ac:dyDescent="0.25">
      <c r="A49" s="48" t="s">
        <v>47</v>
      </c>
      <c r="B49" s="33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8">
        <f t="shared" si="8"/>
        <v>0</v>
      </c>
    </row>
    <row r="50" spans="1:16" x14ac:dyDescent="0.25">
      <c r="A50" s="48" t="s">
        <v>48</v>
      </c>
      <c r="B50" s="33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8">
        <f t="shared" si="8"/>
        <v>0</v>
      </c>
    </row>
    <row r="51" spans="1:16" x14ac:dyDescent="0.25">
      <c r="A51" s="48" t="s">
        <v>49</v>
      </c>
      <c r="B51" s="33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8">
        <f t="shared" si="8"/>
        <v>0</v>
      </c>
    </row>
    <row r="52" spans="1:16" x14ac:dyDescent="0.25">
      <c r="A52" s="48" t="s">
        <v>50</v>
      </c>
      <c r="B52" s="33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8">
        <f t="shared" si="8"/>
        <v>0</v>
      </c>
    </row>
    <row r="53" spans="1:16" x14ac:dyDescent="0.25">
      <c r="A53" s="48" t="s">
        <v>51</v>
      </c>
      <c r="B53" s="33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8">
        <f t="shared" si="8"/>
        <v>0</v>
      </c>
    </row>
    <row r="54" spans="1:16" x14ac:dyDescent="0.25">
      <c r="A54" s="45" t="s">
        <v>28</v>
      </c>
      <c r="B54" s="12">
        <f>B55+B56+B57+B58+B59+B60+B61+B62+B63</f>
        <v>253148508</v>
      </c>
      <c r="C54" s="12">
        <f>C55+C56+C57+C58+C59+C60+C61+C62+C63</f>
        <v>0</v>
      </c>
      <c r="D54" s="8">
        <f>SUM(D55:D63)</f>
        <v>1366621.18</v>
      </c>
      <c r="E54" s="8">
        <f t="shared" ref="E54:O54" si="9">SUM(E55:E63)</f>
        <v>3994700.9000000004</v>
      </c>
      <c r="F54" s="8">
        <f t="shared" si="9"/>
        <v>574748.41</v>
      </c>
      <c r="G54" s="8">
        <f t="shared" si="9"/>
        <v>2965188</v>
      </c>
      <c r="H54" s="8">
        <f t="shared" si="9"/>
        <v>7179617.5499999998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20">
        <f>SUM(P55:P63)</f>
        <v>16080876.040000001</v>
      </c>
    </row>
    <row r="55" spans="1:16" x14ac:dyDescent="0.25">
      <c r="A55" s="48" t="s">
        <v>29</v>
      </c>
      <c r="B55" s="33">
        <v>27377495</v>
      </c>
      <c r="C55" s="9"/>
      <c r="D55" s="1">
        <v>309636.47999999998</v>
      </c>
      <c r="E55" s="1">
        <f>6814.5+450293.37</f>
        <v>457107.87</v>
      </c>
      <c r="F55" s="1">
        <v>254163.15</v>
      </c>
      <c r="G55" s="1">
        <v>0</v>
      </c>
      <c r="H55" s="1">
        <v>2791220.38</v>
      </c>
      <c r="I55" s="1"/>
      <c r="J55" s="1"/>
      <c r="K55" s="1"/>
      <c r="L55" s="1"/>
      <c r="M55" s="1"/>
      <c r="N55" s="1"/>
      <c r="O55" s="1"/>
      <c r="P55" s="18">
        <f t="shared" si="8"/>
        <v>3812127.88</v>
      </c>
    </row>
    <row r="56" spans="1:16" x14ac:dyDescent="0.25">
      <c r="A56" s="48" t="s">
        <v>30</v>
      </c>
      <c r="B56" s="33">
        <v>10668530</v>
      </c>
      <c r="C56" s="9"/>
      <c r="D56" s="1">
        <v>66579.22</v>
      </c>
      <c r="E56" s="1">
        <v>0</v>
      </c>
      <c r="F56" s="1">
        <v>0</v>
      </c>
      <c r="G56" s="1">
        <v>0</v>
      </c>
      <c r="H56" s="1">
        <v>0</v>
      </c>
      <c r="I56" s="1"/>
      <c r="J56" s="1"/>
      <c r="K56" s="1"/>
      <c r="L56" s="1"/>
      <c r="M56" s="1"/>
      <c r="N56" s="1"/>
      <c r="O56" s="1"/>
      <c r="P56" s="18">
        <f t="shared" si="8"/>
        <v>66579.22</v>
      </c>
    </row>
    <row r="57" spans="1:16" x14ac:dyDescent="0.25">
      <c r="A57" s="48" t="s">
        <v>31</v>
      </c>
      <c r="B57" s="33">
        <f>75984000+98876977</f>
        <v>174860977</v>
      </c>
      <c r="C57" s="9"/>
      <c r="D57" s="1">
        <v>990405.48</v>
      </c>
      <c r="E57" s="1">
        <v>203668</v>
      </c>
      <c r="F57" s="1">
        <v>54575</v>
      </c>
      <c r="G57" s="1">
        <v>178500</v>
      </c>
      <c r="H57" s="1">
        <v>4267482.57</v>
      </c>
      <c r="I57" s="1"/>
      <c r="J57" s="1"/>
      <c r="K57" s="1"/>
      <c r="L57" s="1"/>
      <c r="M57" s="1"/>
      <c r="N57" s="1"/>
      <c r="O57" s="1"/>
      <c r="P57" s="18">
        <f t="shared" si="8"/>
        <v>5694631.0500000007</v>
      </c>
    </row>
    <row r="58" spans="1:16" x14ac:dyDescent="0.25">
      <c r="A58" s="48" t="s">
        <v>32</v>
      </c>
      <c r="B58" s="33">
        <v>10227340</v>
      </c>
      <c r="C58" s="9"/>
      <c r="D58" s="1">
        <v>0</v>
      </c>
      <c r="E58" s="1">
        <v>0</v>
      </c>
      <c r="F58" s="1">
        <v>46020</v>
      </c>
      <c r="G58" s="1">
        <v>2786688</v>
      </c>
      <c r="H58" s="1">
        <v>0</v>
      </c>
      <c r="I58" s="1"/>
      <c r="J58" s="1"/>
      <c r="K58" s="1"/>
      <c r="L58" s="1"/>
      <c r="M58" s="1"/>
      <c r="N58" s="1"/>
      <c r="O58" s="1"/>
      <c r="P58" s="18">
        <f t="shared" si="8"/>
        <v>2832708</v>
      </c>
    </row>
    <row r="59" spans="1:16" x14ac:dyDescent="0.25">
      <c r="A59" s="48" t="s">
        <v>33</v>
      </c>
      <c r="B59" s="33">
        <v>19414166</v>
      </c>
      <c r="C59" s="9"/>
      <c r="D59" s="1">
        <v>0</v>
      </c>
      <c r="E59" s="1">
        <f>531425.03+2802500</f>
        <v>3333925.0300000003</v>
      </c>
      <c r="F59" s="1">
        <v>219990.26</v>
      </c>
      <c r="G59" s="1"/>
      <c r="H59" s="1">
        <v>120914.6</v>
      </c>
      <c r="I59" s="1"/>
      <c r="J59" s="1"/>
      <c r="K59" s="1"/>
      <c r="L59" s="1"/>
      <c r="M59" s="1"/>
      <c r="N59" s="1"/>
      <c r="O59" s="1"/>
      <c r="P59" s="18">
        <f t="shared" si="8"/>
        <v>3674829.89</v>
      </c>
    </row>
    <row r="60" spans="1:16" x14ac:dyDescent="0.25">
      <c r="A60" s="48" t="s">
        <v>52</v>
      </c>
      <c r="B60" s="33">
        <v>600000</v>
      </c>
      <c r="C60" s="9"/>
      <c r="D60" s="1">
        <v>0</v>
      </c>
      <c r="E60" s="1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8">
        <f t="shared" si="8"/>
        <v>0</v>
      </c>
    </row>
    <row r="61" spans="1:16" x14ac:dyDescent="0.25">
      <c r="A61" s="48" t="s">
        <v>53</v>
      </c>
      <c r="B61" s="33">
        <v>0</v>
      </c>
      <c r="C61" s="9"/>
      <c r="D61" s="1">
        <v>0</v>
      </c>
      <c r="E61" s="1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8">
        <f t="shared" si="8"/>
        <v>0</v>
      </c>
    </row>
    <row r="62" spans="1:16" x14ac:dyDescent="0.25">
      <c r="A62" s="48" t="s">
        <v>34</v>
      </c>
      <c r="B62" s="33">
        <v>0</v>
      </c>
      <c r="C62" s="9"/>
      <c r="D62" s="1">
        <v>0</v>
      </c>
      <c r="E62" s="1"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8">
        <f t="shared" si="8"/>
        <v>0</v>
      </c>
    </row>
    <row r="63" spans="1:16" x14ac:dyDescent="0.25">
      <c r="A63" s="48" t="s">
        <v>54</v>
      </c>
      <c r="B63" s="33">
        <v>10000000</v>
      </c>
      <c r="C63" s="9"/>
      <c r="D63" s="1">
        <v>0</v>
      </c>
      <c r="E63" s="1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8">
        <f t="shared" si="8"/>
        <v>0</v>
      </c>
    </row>
    <row r="64" spans="1:16" x14ac:dyDescent="0.25">
      <c r="A64" s="45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20">
        <f>SUM(D64:O64)</f>
        <v>0</v>
      </c>
    </row>
    <row r="65" spans="1:17" x14ac:dyDescent="0.25">
      <c r="A65" s="48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8">
        <f t="shared" ref="P65:P68" si="11">SUM(B65:O65)</f>
        <v>0</v>
      </c>
    </row>
    <row r="66" spans="1:17" x14ac:dyDescent="0.25">
      <c r="A66" s="48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>
        <f t="shared" si="11"/>
        <v>0</v>
      </c>
    </row>
    <row r="67" spans="1:17" x14ac:dyDescent="0.25">
      <c r="A67" s="48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>
        <f t="shared" si="11"/>
        <v>0</v>
      </c>
    </row>
    <row r="68" spans="1:17" x14ac:dyDescent="0.25">
      <c r="A68" s="48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>
        <f t="shared" si="11"/>
        <v>0</v>
      </c>
    </row>
    <row r="69" spans="1:17" x14ac:dyDescent="0.25">
      <c r="A69" s="45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8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</row>
    <row r="71" spans="1:17" x14ac:dyDescent="0.25">
      <c r="A71" s="48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</row>
    <row r="72" spans="1:17" x14ac:dyDescent="0.25">
      <c r="A72" s="45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8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</row>
    <row r="74" spans="1:17" x14ac:dyDescent="0.25">
      <c r="A74" s="48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</row>
    <row r="75" spans="1:17" x14ac:dyDescent="0.25">
      <c r="A75" s="48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8"/>
    </row>
    <row r="76" spans="1:17" x14ac:dyDescent="0.25">
      <c r="A76" s="46" t="s">
        <v>35</v>
      </c>
      <c r="B76" s="6">
        <f>B12+B18+B28+B38+B46+B54+B64+B69+B72</f>
        <v>2148076602</v>
      </c>
      <c r="C76" s="6">
        <f>C12+C18+C28+C38+C46+C54+C64+C69+C72</f>
        <v>0</v>
      </c>
      <c r="D76" s="6">
        <f>D12+D18+D28+D38+D46+D54+D64+D69+D72</f>
        <v>55789670.199999996</v>
      </c>
      <c r="E76" s="6">
        <f t="shared" ref="E76:P76" si="17">E12+E18+E28+E38+E46+E54+E64+E69+E72</f>
        <v>58563527.659999996</v>
      </c>
      <c r="F76" s="6">
        <f t="shared" si="17"/>
        <v>107562401.93000001</v>
      </c>
      <c r="G76" s="6">
        <f t="shared" si="17"/>
        <v>100720870.53</v>
      </c>
      <c r="H76" s="6">
        <f t="shared" si="17"/>
        <v>67432167.159999996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390068637.48000002</v>
      </c>
      <c r="Q76" s="21"/>
    </row>
    <row r="77" spans="1:17" x14ac:dyDescent="0.25">
      <c r="A77" s="47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8">
        <f>SUM(D77:O77)</f>
        <v>0</v>
      </c>
    </row>
    <row r="78" spans="1:17" x14ac:dyDescent="0.25">
      <c r="A78" s="47" t="s">
        <v>68</v>
      </c>
      <c r="B78" s="3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8">
        <f t="shared" ref="P78:P86" si="18">SUM(D78:O78)</f>
        <v>0</v>
      </c>
    </row>
    <row r="79" spans="1:17" x14ac:dyDescent="0.25">
      <c r="A79" s="48" t="s">
        <v>69</v>
      </c>
      <c r="B79" s="3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8">
        <f t="shared" si="18"/>
        <v>0</v>
      </c>
    </row>
    <row r="80" spans="1:17" x14ac:dyDescent="0.25">
      <c r="A80" s="48" t="s">
        <v>70</v>
      </c>
      <c r="B80" s="3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8">
        <f t="shared" si="18"/>
        <v>0</v>
      </c>
    </row>
    <row r="81" spans="1:16" x14ac:dyDescent="0.25">
      <c r="A81" s="47" t="s">
        <v>71</v>
      </c>
      <c r="B81" s="3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8">
        <f t="shared" si="18"/>
        <v>0</v>
      </c>
    </row>
    <row r="82" spans="1:16" x14ac:dyDescent="0.25">
      <c r="A82" s="48" t="s">
        <v>72</v>
      </c>
      <c r="B82" s="3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8">
        <f t="shared" si="18"/>
        <v>0</v>
      </c>
    </row>
    <row r="83" spans="1:16" x14ac:dyDescent="0.25">
      <c r="A83" s="48" t="s">
        <v>73</v>
      </c>
      <c r="B83" s="3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8">
        <f t="shared" si="18"/>
        <v>0</v>
      </c>
    </row>
    <row r="84" spans="1:16" x14ac:dyDescent="0.25">
      <c r="A84" s="47" t="s">
        <v>74</v>
      </c>
      <c r="B84" s="3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8">
        <f t="shared" si="18"/>
        <v>0</v>
      </c>
    </row>
    <row r="85" spans="1:16" x14ac:dyDescent="0.25">
      <c r="A85" s="48" t="s">
        <v>75</v>
      </c>
      <c r="B85" s="3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8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9">
        <f t="shared" si="18"/>
        <v>0</v>
      </c>
    </row>
    <row r="87" spans="1:16" x14ac:dyDescent="0.25">
      <c r="A87" s="30"/>
      <c r="B87" s="3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8"/>
    </row>
    <row r="88" spans="1:16" x14ac:dyDescent="0.25">
      <c r="A88" s="31" t="s">
        <v>77</v>
      </c>
      <c r="B88" s="49">
        <f>B76+B86</f>
        <v>2148076602</v>
      </c>
      <c r="C88" s="49">
        <f>C76+C86</f>
        <v>0</v>
      </c>
      <c r="D88" s="49">
        <f t="shared" ref="D88:O88" si="19">D76+D86</f>
        <v>55789670.199999996</v>
      </c>
      <c r="E88" s="49">
        <f t="shared" si="19"/>
        <v>58563527.659999996</v>
      </c>
      <c r="F88" s="49">
        <f t="shared" si="19"/>
        <v>107562401.93000001</v>
      </c>
      <c r="G88" s="49">
        <f t="shared" si="19"/>
        <v>100720870.53</v>
      </c>
      <c r="H88" s="49">
        <f t="shared" si="19"/>
        <v>67432167.159999996</v>
      </c>
      <c r="I88" s="50">
        <f t="shared" si="19"/>
        <v>0</v>
      </c>
      <c r="J88" s="49">
        <f t="shared" si="19"/>
        <v>0</v>
      </c>
      <c r="K88" s="49">
        <f t="shared" si="19"/>
        <v>0</v>
      </c>
      <c r="L88" s="49">
        <f t="shared" si="19"/>
        <v>0</v>
      </c>
      <c r="M88" s="49">
        <f t="shared" si="19"/>
        <v>0</v>
      </c>
      <c r="N88" s="49">
        <f t="shared" si="19"/>
        <v>0</v>
      </c>
      <c r="O88" s="49">
        <f t="shared" si="19"/>
        <v>0</v>
      </c>
      <c r="P88" s="49">
        <f>P76+P86</f>
        <v>390068637.48000002</v>
      </c>
    </row>
    <row r="92" spans="1:16" x14ac:dyDescent="0.25">
      <c r="A92" s="35" t="s">
        <v>96</v>
      </c>
    </row>
    <row r="93" spans="1:16" x14ac:dyDescent="0.25">
      <c r="A93" s="34" t="s">
        <v>95</v>
      </c>
    </row>
    <row r="94" spans="1:16" x14ac:dyDescent="0.25">
      <c r="A94" s="36" t="s">
        <v>97</v>
      </c>
    </row>
    <row r="95" spans="1:16" x14ac:dyDescent="0.25">
      <c r="A95" s="37" t="s">
        <v>98</v>
      </c>
    </row>
    <row r="96" spans="1:16" x14ac:dyDescent="0.25">
      <c r="A96" s="34" t="s">
        <v>99</v>
      </c>
    </row>
    <row r="97" spans="1:7" x14ac:dyDescent="0.25">
      <c r="A97" s="42" t="s">
        <v>100</v>
      </c>
    </row>
    <row r="98" spans="1:7" x14ac:dyDescent="0.25">
      <c r="A98" s="38" t="s">
        <v>101</v>
      </c>
    </row>
    <row r="99" spans="1:7" x14ac:dyDescent="0.25">
      <c r="A99" s="38" t="s">
        <v>102</v>
      </c>
    </row>
    <row r="100" spans="1:7" x14ac:dyDescent="0.25">
      <c r="A100" s="38" t="s">
        <v>103</v>
      </c>
    </row>
    <row r="101" spans="1:7" x14ac:dyDescent="0.25">
      <c r="A101" s="43" t="s">
        <v>104</v>
      </c>
    </row>
    <row r="109" spans="1:7" x14ac:dyDescent="0.25">
      <c r="A109" s="53"/>
      <c r="B109" s="10"/>
      <c r="C109" s="10"/>
      <c r="D109" s="17"/>
      <c r="E109" s="40" t="s">
        <v>106</v>
      </c>
      <c r="F109" s="40" t="s">
        <v>105</v>
      </c>
      <c r="G109" s="40"/>
    </row>
    <row r="110" spans="1:7" x14ac:dyDescent="0.25">
      <c r="A110" s="39"/>
      <c r="B110" s="10"/>
      <c r="C110" s="10"/>
      <c r="D110" s="11"/>
      <c r="E110" s="41"/>
      <c r="F110" s="39" t="s">
        <v>92</v>
      </c>
      <c r="G110" s="41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ABRIL-2023 (OAI)</vt:lpstr>
      <vt:lpstr>'EJECUCION ABRIL-2023 (OAI)'!Área_de_impresión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Lisset T. Garcia Hernandez</cp:lastModifiedBy>
  <cp:lastPrinted>2023-06-06T18:56:26Z</cp:lastPrinted>
  <dcterms:created xsi:type="dcterms:W3CDTF">2018-04-17T18:57:16Z</dcterms:created>
  <dcterms:modified xsi:type="dcterms:W3CDTF">2023-06-07T13:54:12Z</dcterms:modified>
</cp:coreProperties>
</file>