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E53EF0B5-1371-436D-B050-0E67820D33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FEB-2024 (OAI)" sheetId="19" r:id="rId1"/>
  </sheets>
  <externalReferences>
    <externalReference r:id="rId2"/>
  </externalReferences>
  <definedNames>
    <definedName name="_xlnm.Print_Area" localSheetId="0">'EJECUCION FEB-2024 (OAI)'!$A$1:$P$113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9" l="1"/>
  <c r="C37" i="19"/>
  <c r="E59" i="19"/>
  <c r="E57" i="19"/>
  <c r="E55" i="19"/>
  <c r="E37" i="19"/>
  <c r="E36" i="19"/>
  <c r="E35" i="19"/>
  <c r="E34" i="19"/>
  <c r="E33" i="19"/>
  <c r="E32" i="19"/>
  <c r="E30" i="19"/>
  <c r="E29" i="19"/>
  <c r="E27" i="19"/>
  <c r="E26" i="19"/>
  <c r="E25" i="19"/>
  <c r="E24" i="19"/>
  <c r="E23" i="19"/>
  <c r="E17" i="19"/>
  <c r="E14" i="19"/>
  <c r="E13" i="19"/>
  <c r="B37" i="19" l="1"/>
  <c r="B17" i="19"/>
  <c r="B14" i="19"/>
  <c r="B13" i="19"/>
  <c r="D17" i="19"/>
  <c r="D14" i="19"/>
  <c r="D13" i="19"/>
  <c r="C27" i="19" l="1"/>
  <c r="C18" i="19" s="1"/>
  <c r="P63" i="19" l="1"/>
  <c r="P62" i="19"/>
  <c r="P61" i="19"/>
  <c r="P60" i="19"/>
  <c r="P58" i="19"/>
  <c r="P57" i="19"/>
  <c r="P56" i="19"/>
  <c r="P45" i="19"/>
  <c r="P44" i="19"/>
  <c r="P43" i="19"/>
  <c r="P42" i="19"/>
  <c r="P41" i="19"/>
  <c r="P40" i="19"/>
  <c r="P39" i="19"/>
  <c r="P36" i="19"/>
  <c r="P32" i="19"/>
  <c r="P29" i="19"/>
  <c r="P27" i="19"/>
  <c r="P24" i="19"/>
  <c r="P21" i="19"/>
  <c r="P20" i="19"/>
  <c r="P19" i="19"/>
  <c r="P16" i="19"/>
  <c r="P15" i="19"/>
  <c r="P38" i="19" l="1"/>
  <c r="P35" i="19"/>
  <c r="P26" i="19"/>
  <c r="P25" i="19"/>
  <c r="P37" i="19" l="1"/>
  <c r="P34" i="19"/>
  <c r="P33" i="19"/>
  <c r="P30" i="19"/>
  <c r="P23" i="19"/>
  <c r="P22" i="19"/>
  <c r="P59" i="19" l="1"/>
  <c r="P55" i="19"/>
  <c r="P31" i="19"/>
  <c r="C46" i="19" l="1"/>
  <c r="C69" i="19"/>
  <c r="C72" i="19"/>
  <c r="C64" i="19"/>
  <c r="C38" i="19"/>
  <c r="C28" i="19"/>
  <c r="P17" i="19"/>
  <c r="P14" i="19"/>
  <c r="P13" i="19"/>
  <c r="B32" i="19"/>
  <c r="P12" i="19" l="1"/>
  <c r="O12" i="19"/>
  <c r="F18" i="19" l="1"/>
  <c r="C12" i="19" l="1"/>
  <c r="C54" i="19" l="1"/>
  <c r="C76" i="19" s="1"/>
  <c r="C88" i="19" s="1"/>
  <c r="P53" i="19" l="1"/>
  <c r="P52" i="19"/>
  <c r="P51" i="19"/>
  <c r="P50" i="19"/>
  <c r="P49" i="19"/>
  <c r="P48" i="19"/>
  <c r="P47" i="19"/>
  <c r="P85" i="19"/>
  <c r="P84" i="19"/>
  <c r="P83" i="19"/>
  <c r="P82" i="19"/>
  <c r="P81" i="19"/>
  <c r="P80" i="19"/>
  <c r="P79" i="19"/>
  <c r="P78" i="19"/>
  <c r="P77" i="19"/>
  <c r="C11" i="19"/>
  <c r="B54" i="19"/>
  <c r="B46" i="19"/>
  <c r="B38" i="19"/>
  <c r="B28" i="19"/>
  <c r="B18" i="19"/>
  <c r="B12" i="19"/>
  <c r="P46" i="19" l="1"/>
  <c r="P54" i="19"/>
  <c r="P69" i="19"/>
  <c r="P72" i="19"/>
  <c r="D86" i="19"/>
  <c r="P86" i="19" s="1"/>
  <c r="B75" i="19" l="1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O28" i="19"/>
  <c r="N28" i="19"/>
  <c r="M28" i="19"/>
  <c r="L28" i="19"/>
  <c r="K28" i="19"/>
  <c r="J28" i="19"/>
  <c r="I28" i="19"/>
  <c r="H28" i="19"/>
  <c r="G28" i="19"/>
  <c r="F28" i="19"/>
  <c r="E28" i="19"/>
  <c r="P18" i="19"/>
  <c r="O18" i="19"/>
  <c r="N18" i="19"/>
  <c r="M18" i="19"/>
  <c r="L18" i="19"/>
  <c r="K18" i="19"/>
  <c r="J18" i="19"/>
  <c r="I18" i="19"/>
  <c r="H18" i="19"/>
  <c r="G18" i="19"/>
  <c r="E18" i="19"/>
  <c r="N12" i="19"/>
  <c r="M12" i="19"/>
  <c r="L12" i="19"/>
  <c r="K12" i="19"/>
  <c r="J12" i="19"/>
  <c r="I12" i="19"/>
  <c r="H12" i="19"/>
  <c r="G12" i="19"/>
  <c r="F12" i="19"/>
  <c r="E12" i="19"/>
  <c r="D12" i="19"/>
  <c r="O11" i="19" l="1"/>
  <c r="N11" i="19"/>
  <c r="L11" i="19"/>
  <c r="M11" i="19"/>
  <c r="D28" i="19"/>
  <c r="P28" i="19" s="1"/>
  <c r="B72" i="19"/>
  <c r="P64" i="19"/>
  <c r="F11" i="19"/>
  <c r="E11" i="19"/>
  <c r="D18" i="19"/>
  <c r="K76" i="19"/>
  <c r="K88" i="19" s="1"/>
  <c r="K11" i="19"/>
  <c r="J76" i="19"/>
  <c r="J88" i="19" s="1"/>
  <c r="J11" i="19"/>
  <c r="I11" i="19"/>
  <c r="H11" i="19"/>
  <c r="L76" i="19"/>
  <c r="L88" i="19" s="1"/>
  <c r="M76" i="19"/>
  <c r="M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D76" i="19" l="1"/>
  <c r="D88" i="19" s="1"/>
  <c r="D11" i="19"/>
  <c r="P11" i="19" s="1"/>
  <c r="B76" i="19"/>
  <c r="B88" i="19" s="1"/>
  <c r="B11" i="19"/>
  <c r="P76" i="19" l="1"/>
  <c r="P88" i="19" s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<sst xmlns="http://schemas.openxmlformats.org/spreadsheetml/2006/main" count="108" uniqueCount="108">
  <si>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</si>
  <si>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</si>
  <si>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</si>
  <si>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</si>
  <si>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</si>
  <si>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</si>
  <si>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</si>
  <si>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</si>
  <si>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</si>
  <si>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</si>
  <si>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</si>
  <si>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</si>
  <si>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</si>
  <si>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</si>
  <si>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</si>
  <si>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</si>
  <si>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</si>
  <si>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</si>
  <si>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</si>
  <si>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</si>
  <si>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</si>
  <si>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</si>
  <si>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</si>
  <si>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</si>
  <si>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</si>
  <si>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</si>
  <si>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</si>
  <si>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</si>
  <si>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</si>
  <si>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</si>
  <si>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</si>
  <si>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</si>
  <si>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</si>
  <si>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</si>
  <si>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</si>
  <si>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</si>
  <si>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</si>
  <si>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</si>
  <si>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</si>
  <si>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</si>
  <si>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</si>
  <si>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</si>
  <si>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</si>
  <si>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</si>
  <si>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</si>
  <si>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</si>
  <si>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</si>
  <si>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</si>
  <si>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</si>
  <si>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</si>
  <si>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</si>
  <si>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</si>
  <si>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</si>
  <si>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</si>
  <si>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</si>
  <si>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</si>
  <si>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</si>
  <si>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</si>
  <si>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</si>
  <si>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</si>
  <si>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</si>
  <si>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</si>
  <si>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</si>
  <si>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</si>
  <si>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</si>
  <si>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</si>
  <si>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</si>
  <si>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</si>
  <si>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</si>
  <si>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</si>
  <si>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</si>
  <si>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</si>
  <si>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</si>
  <si>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</si>
  <si>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</si>
  <si>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</si>
  <si>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</si>
  <si>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</si>
  <si>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</si>
  <si>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</si>
  <si>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</si>
  <si>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</si>
  <si>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</si>
  <si>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</si>
  <si>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</si>
  <si>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</si>
  <si>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</si>
  <si>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</si>
  <si>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</si>
  <si>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</si>
  <si>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</si>
  <si>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</si>
  <si>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</si>
  <si>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</si>
  <si>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</si>
  <si>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</si>
  <si>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</si>
  <si>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</si>
  <si>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</si>
  <si>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</si>
  <si>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</si>
  <si>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</si>
  <si>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</si>
  <si>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</si>
  <si>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</si>
  <si>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 xml:space="preserve">  Lic. Francisco Villabrille</t>
  </si>
  <si>
    <t>Verificado por:</t>
  </si>
  <si>
    <t>Ejecución Presupuestaria y Aplicacion Financiera Febrero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</si>
</sst>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49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Alignment="1">
      <alignment horizontal="center" vertical="center" wrapText="1"/>
    </xf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1" fillId="3" borderId="1" xfId="0" applyFont="1" applyFill="1" applyBorder="1" applyAlignment="1">
      <alignment horizontal="left" vertical="center"/>
    </xf>
    <xf numFmtId="43" fontId="4" fillId="0" borderId="1" xfId="1" applyFont="1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0" borderId="1" xfId="1" quotePrefix="1" applyFont="1" applyBorder="1" applyAlignment="1">
      <alignment vertical="center" wrapText="1"/>
    </xf>
    <xf numFmtId="43" fontId="1" fillId="6" borderId="1" xfId="0" applyNumberFormat="1" applyFont="1" applyFill="1" applyBorder="1"/>
    <xf numFmtId="43" fontId="1" fillId="0" borderId="1" xfId="1" applyFont="1" applyBorder="1" applyProtection="1"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4">
    <cellStyle name="Millares" xfId="1" builtinId="3"/>
    <cellStyle name="Millares 2" xfId="3" xr:uid="{00000000-0005-0000-0000-000001000000}"/>
    <cellStyle name="Millares 2 4" xfId="5" xr:uid="{00000000-0005-0000-0000-000002000000}"/>
    <cellStyle name="Normal" xfId="0" builtinId="0"/>
    <cellStyle name="Normal 10" xfId="8" xr:uid="{00000000-0005-0000-0000-000004000000}"/>
    <cellStyle name="Normal 11" xfId="10" xr:uid="{00000000-0005-0000-0000-000005000000}"/>
    <cellStyle name="Normal 12 3" xfId="11" xr:uid="{00000000-0005-0000-0000-000006000000}"/>
    <cellStyle name="Normal 17" xfId="6" xr:uid="{00000000-0005-0000-0000-000007000000}"/>
    <cellStyle name="Normal 2 2" xfId="2" xr:uid="{00000000-0005-0000-0000-000008000000}"/>
    <cellStyle name="Normal 2 4" xfId="7" xr:uid="{00000000-0005-0000-0000-000009000000}"/>
    <cellStyle name="Normal 5" xfId="13" xr:uid="{00000000-0005-0000-0000-00000A000000}"/>
    <cellStyle name="Normal 9" xfId="9" xr:uid="{00000000-0005-0000-0000-00000B000000}"/>
    <cellStyle name="Normal 9 2 2" xfId="12" xr:uid="{00000000-0005-0000-0000-00000C000000}"/>
    <cellStyle name="Porcentaje 2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219247</xdr:rowOff>
    </xdr:from>
    <xdr:to>
      <xdr:col>0</xdr:col>
      <xdr:colOff>3190875</xdr:colOff>
      <xdr:row>4</xdr:row>
      <xdr:rowOff>85725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19247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1</xdr:row>
      <xdr:rowOff>85725</xdr:rowOff>
    </xdr:from>
    <xdr:to>
      <xdr:col>7</xdr:col>
      <xdr:colOff>304800</xdr:colOff>
      <xdr:row>4</xdr:row>
      <xdr:rowOff>201085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3238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914400</xdr:colOff>
      <xdr:row>103</xdr:row>
      <xdr:rowOff>38100</xdr:rowOff>
    </xdr:from>
    <xdr:to>
      <xdr:col>6</xdr:col>
      <xdr:colOff>0</xdr:colOff>
      <xdr:row>107</xdr:row>
      <xdr:rowOff>133350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020050" y="20183475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466735</xdr:colOff>
      <xdr:row>102</xdr:row>
      <xdr:rowOff>95250</xdr:rowOff>
    </xdr:from>
    <xdr:to>
      <xdr:col>3</xdr:col>
      <xdr:colOff>604530</xdr:colOff>
      <xdr:row>112</xdr:row>
      <xdr:rowOff>170815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645987" y="19957098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866775</xdr:colOff>
      <xdr:row>104</xdr:row>
      <xdr:rowOff>66675</xdr:rowOff>
    </xdr:from>
    <xdr:to>
      <xdr:col>0</xdr:col>
      <xdr:colOff>3905250</xdr:colOff>
      <xdr:row>112</xdr:row>
      <xdr:rowOff>66675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0402550"/>
          <a:ext cx="303847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JECUCION%20PRESUPUESTAL%20FEBRERO-2024%20(SNS).xlsx" TargetMode="External"/><Relationship Id="rId1" Type="http://schemas.openxmlformats.org/officeDocument/2006/relationships/externalLinkPath" Target="EJECUCION%20PRESUPUESTAL%20FEBRERO-2024%20(SN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>
        <row r="31">
          <cell r="G31">
            <v>17444206.559999999</v>
          </cell>
          <cell r="H31">
            <v>9484847.290000001</v>
          </cell>
        </row>
        <row r="55">
          <cell r="G55">
            <v>419618</v>
          </cell>
        </row>
        <row r="83">
          <cell r="G83">
            <v>2683484.5700000003</v>
          </cell>
          <cell r="H83">
            <v>1175982.75</v>
          </cell>
        </row>
        <row r="130">
          <cell r="H130">
            <v>1582840.46</v>
          </cell>
        </row>
        <row r="154">
          <cell r="H154">
            <v>601055.42000000004</v>
          </cell>
        </row>
        <row r="163">
          <cell r="H163">
            <v>791369.86</v>
          </cell>
        </row>
        <row r="185">
          <cell r="H185">
            <v>456746.09</v>
          </cell>
        </row>
        <row r="214">
          <cell r="H214">
            <v>2363343.6</v>
          </cell>
        </row>
        <row r="219">
          <cell r="H219">
            <v>1621394.46</v>
          </cell>
        </row>
        <row r="231">
          <cell r="H231">
            <v>18526</v>
          </cell>
        </row>
        <row r="253">
          <cell r="H253">
            <v>14186731.9</v>
          </cell>
        </row>
        <row r="258">
          <cell r="H258">
            <v>25399.5</v>
          </cell>
        </row>
        <row r="269">
          <cell r="H269">
            <v>1062</v>
          </cell>
        </row>
        <row r="294">
          <cell r="H294">
            <v>12111867.850000001</v>
          </cell>
        </row>
        <row r="312">
          <cell r="H312">
            <v>0</v>
          </cell>
        </row>
        <row r="317">
          <cell r="H317">
            <v>26160218.02</v>
          </cell>
        </row>
        <row r="349">
          <cell r="H349">
            <v>204606.58</v>
          </cell>
        </row>
        <row r="369">
          <cell r="H369">
            <v>5631154.1500000004</v>
          </cell>
        </row>
        <row r="395">
          <cell r="H395">
            <v>57042.75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0"/>
  <sheetViews>
    <sheetView tabSelected="1" workbookViewId="0">
      <selection activeCell="A6" sqref="A6:O6"/>
    </sheetView>
  </sheetViews>
  <sheetFormatPr baseColWidth="10" defaultRowHeight="15" x14ac:dyDescent="0.25"/>
  <cols>
    <col min="1" max="1" width="61.28515625" customWidth="1"/>
    <col min="2" max="2" width="16.85546875" customWidth="1"/>
    <col min="3" max="3" width="13.5703125" customWidth="1"/>
    <col min="4" max="4" width="14.85546875" customWidth="1"/>
    <col min="5" max="5" width="15.28515625" customWidth="1"/>
    <col min="6" max="6" width="14.85546875" customWidth="1"/>
    <col min="7" max="7" width="14.5703125" customWidth="1"/>
    <col min="8" max="8" width="14.42578125" customWidth="1"/>
    <col min="9" max="9" width="13.5703125" customWidth="1"/>
    <col min="10" max="10" width="13.7109375" customWidth="1"/>
    <col min="11" max="11" width="14.85546875" customWidth="1"/>
    <col min="12" max="12" width="15" customWidth="1"/>
    <col min="13" max="13" width="13.28515625" customWidth="1"/>
    <col min="14" max="14" width="14.85546875" customWidth="1"/>
    <col min="15" max="15" width="14.5703125" customWidth="1"/>
    <col min="16" max="16" width="16.140625" customWidth="1"/>
    <col min="17" max="17" width="15.140625" bestFit="1" customWidth="1"/>
  </cols>
  <sheetData>
    <row r="1" spans="1:16" ht="18.75" x14ac:dyDescent="0.25">
      <c r="A1" s="46" t="s">
        <v>90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6" ht="18.7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18.7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ht="18.7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 ht="18.75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6" ht="18.75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6" ht="15.75" x14ac:dyDescent="0.25">
      <c r="A7" s="47" t="s">
        <v>107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6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</row>
    <row r="10" spans="1:16" ht="32.25" thickBot="1" x14ac:dyDescent="0.3">
      <c r="A10" s="20" t="s">
        <v>0</v>
      </c>
      <c r="B10" s="21" t="s">
        <v>93</v>
      </c>
      <c r="C10" s="21" t="s">
        <v>94</v>
      </c>
      <c r="D10" s="21" t="s">
        <v>78</v>
      </c>
      <c r="E10" s="21" t="s">
        <v>79</v>
      </c>
      <c r="F10" s="21" t="s">
        <v>80</v>
      </c>
      <c r="G10" s="21" t="s">
        <v>81</v>
      </c>
      <c r="H10" s="21" t="s">
        <v>82</v>
      </c>
      <c r="I10" s="21" t="s">
        <v>83</v>
      </c>
      <c r="J10" s="21" t="s">
        <v>84</v>
      </c>
      <c r="K10" s="21" t="s">
        <v>85</v>
      </c>
      <c r="L10" s="21" t="s">
        <v>86</v>
      </c>
      <c r="M10" s="21" t="s">
        <v>87</v>
      </c>
      <c r="N10" s="21" t="s">
        <v>88</v>
      </c>
      <c r="O10" s="21" t="s">
        <v>89</v>
      </c>
      <c r="P10" s="22" t="s">
        <v>91</v>
      </c>
    </row>
    <row r="11" spans="1:16" ht="15.75" thickBot="1" x14ac:dyDescent="0.3">
      <c r="A11" s="25" t="s">
        <v>1</v>
      </c>
      <c r="B11" s="26">
        <f t="shared" ref="B11:F11" si="0">B12+B18+B28+B38+B46+B54+B64+B69+B72</f>
        <v>1856111902</v>
      </c>
      <c r="C11" s="26">
        <f t="shared" si="0"/>
        <v>0</v>
      </c>
      <c r="D11" s="26">
        <f t="shared" si="0"/>
        <v>61496147.729999997</v>
      </c>
      <c r="E11" s="26">
        <f t="shared" si="0"/>
        <v>97021497.810000017</v>
      </c>
      <c r="F11" s="26">
        <f t="shared" si="0"/>
        <v>0</v>
      </c>
      <c r="G11" s="26">
        <f t="shared" ref="G11:O11" si="1">G12+G18+G28+G38+G46+G54+G64+G69+G72</f>
        <v>0</v>
      </c>
      <c r="H11" s="26">
        <f t="shared" si="1"/>
        <v>0</v>
      </c>
      <c r="I11" s="26">
        <f t="shared" si="1"/>
        <v>0</v>
      </c>
      <c r="J11" s="26">
        <f t="shared" si="1"/>
        <v>0</v>
      </c>
      <c r="K11" s="26">
        <f t="shared" si="1"/>
        <v>0</v>
      </c>
      <c r="L11" s="26">
        <f t="shared" si="1"/>
        <v>0</v>
      </c>
      <c r="M11" s="26">
        <f t="shared" si="1"/>
        <v>0</v>
      </c>
      <c r="N11" s="26">
        <f t="shared" si="1"/>
        <v>0</v>
      </c>
      <c r="O11" s="26">
        <f t="shared" si="1"/>
        <v>0</v>
      </c>
      <c r="P11" s="27">
        <f>SUM(D11:O11)</f>
        <v>158517645.54000002</v>
      </c>
    </row>
    <row r="12" spans="1:16" x14ac:dyDescent="0.25">
      <c r="A12" s="36" t="s">
        <v>2</v>
      </c>
      <c r="B12" s="23">
        <f>B13+B14+B15+B16+B17</f>
        <v>780579852</v>
      </c>
      <c r="C12" s="23">
        <f>C13+C14+C15+C17</f>
        <v>0</v>
      </c>
      <c r="D12" s="24">
        <f>SUM(D13:D17)</f>
        <v>40373158.93</v>
      </c>
      <c r="E12" s="24">
        <f t="shared" ref="E12:P12" si="2">SUM(E13:E17)</f>
        <v>31208139.170000002</v>
      </c>
      <c r="F12" s="24">
        <f t="shared" si="2"/>
        <v>0</v>
      </c>
      <c r="G12" s="24">
        <f t="shared" si="2"/>
        <v>0</v>
      </c>
      <c r="H12" s="24">
        <f t="shared" si="2"/>
        <v>0</v>
      </c>
      <c r="I12" s="24">
        <f t="shared" si="2"/>
        <v>0</v>
      </c>
      <c r="J12" s="24">
        <f t="shared" si="2"/>
        <v>0</v>
      </c>
      <c r="K12" s="24">
        <f t="shared" si="2"/>
        <v>0</v>
      </c>
      <c r="L12" s="24">
        <f t="shared" si="2"/>
        <v>0</v>
      </c>
      <c r="M12" s="24">
        <f t="shared" si="2"/>
        <v>0</v>
      </c>
      <c r="N12" s="24">
        <f t="shared" si="2"/>
        <v>0</v>
      </c>
      <c r="O12" s="24">
        <f t="shared" si="2"/>
        <v>0</v>
      </c>
      <c r="P12" s="24">
        <f t="shared" si="2"/>
        <v>71581298.100000009</v>
      </c>
    </row>
    <row r="13" spans="1:16" x14ac:dyDescent="0.25">
      <c r="A13" s="40" t="s">
        <v>3</v>
      </c>
      <c r="B13" s="29">
        <f>217174227+240678431</f>
        <v>457852658</v>
      </c>
      <c r="C13" s="9">
        <v>0</v>
      </c>
      <c r="D13" s="1">
        <f>17528169.66+8326143.51</f>
        <v>25854313.170000002</v>
      </c>
      <c r="E13" s="14">
        <f>'[1]CONS.AÑO 2024 MODIFICADO'!$G$31+'[1]CONS.AÑO 2024 MODIFICADO'!$H$31</f>
        <v>26929053.850000001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6">
        <f>D13+E13+F13+G13+H13+I13+J13+K13+L13+M13+N13+O13</f>
        <v>52783367.020000003</v>
      </c>
    </row>
    <row r="14" spans="1:16" x14ac:dyDescent="0.25">
      <c r="A14" s="40" t="s">
        <v>4</v>
      </c>
      <c r="B14" s="29">
        <f>259670162+6376956</f>
        <v>266047118</v>
      </c>
      <c r="C14" s="9"/>
      <c r="D14" s="1">
        <f>419618+10215352.86</f>
        <v>10634970.859999999</v>
      </c>
      <c r="E14" s="1">
        <f>'[1]CONS.AÑO 2024 MODIFICADO'!$G$55</f>
        <v>419618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6">
        <f t="shared" ref="P14:P45" si="3">D14+E14+F14+G14+H14+I14+J14+K14+L14+M14+N14+O14</f>
        <v>11054588.859999999</v>
      </c>
    </row>
    <row r="15" spans="1:16" x14ac:dyDescent="0.25">
      <c r="A15" s="40" t="s">
        <v>36</v>
      </c>
      <c r="B15" s="29">
        <v>0</v>
      </c>
      <c r="C15" s="9"/>
      <c r="D15" s="1">
        <v>0</v>
      </c>
      <c r="E15" s="1"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6">
        <f t="shared" si="3"/>
        <v>0</v>
      </c>
    </row>
    <row r="16" spans="1:16" x14ac:dyDescent="0.25">
      <c r="A16" s="40" t="s">
        <v>5</v>
      </c>
      <c r="B16" s="29">
        <v>0</v>
      </c>
      <c r="C16" s="9"/>
      <c r="D16" s="1">
        <v>0</v>
      </c>
      <c r="E16" s="1"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6">
        <f t="shared" si="3"/>
        <v>0</v>
      </c>
    </row>
    <row r="17" spans="1:16" x14ac:dyDescent="0.25">
      <c r="A17" s="40" t="s">
        <v>6</v>
      </c>
      <c r="B17" s="29">
        <f>22569083+34110993</f>
        <v>56680076</v>
      </c>
      <c r="C17" s="9"/>
      <c r="D17" s="1">
        <f>2696049.06+1187825.84</f>
        <v>3883874.9000000004</v>
      </c>
      <c r="E17" s="1">
        <f>'[1]CONS.AÑO 2024 MODIFICADO'!$G$83+'[1]CONS.AÑO 2024 MODIFICADO'!$H$83</f>
        <v>3859467.3200000003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6">
        <f t="shared" si="3"/>
        <v>7743342.2200000007</v>
      </c>
    </row>
    <row r="18" spans="1:16" x14ac:dyDescent="0.25">
      <c r="A18" s="37" t="s">
        <v>7</v>
      </c>
      <c r="B18" s="12">
        <f>B19+B20+B21+B22+B23+B24+B25+B26+B27</f>
        <v>133048989</v>
      </c>
      <c r="C18" s="8">
        <f>C19+C20+C21+C22+C23+C24+C25+C26+C27</f>
        <v>0</v>
      </c>
      <c r="D18" s="8">
        <f>SUM(D19:D27)</f>
        <v>2805637.23</v>
      </c>
      <c r="E18" s="8">
        <f t="shared" ref="E18:O18" si="4">SUM(E19:E27)</f>
        <v>5795355.4299999997</v>
      </c>
      <c r="F18" s="8">
        <f>SUM(F19:F27)</f>
        <v>0</v>
      </c>
      <c r="G18" s="8">
        <f t="shared" si="4"/>
        <v>0</v>
      </c>
      <c r="H18" s="8">
        <f t="shared" si="4"/>
        <v>0</v>
      </c>
      <c r="I18" s="8">
        <f t="shared" si="4"/>
        <v>0</v>
      </c>
      <c r="J18" s="8">
        <f t="shared" si="4"/>
        <v>0</v>
      </c>
      <c r="K18" s="8">
        <f t="shared" si="4"/>
        <v>0</v>
      </c>
      <c r="L18" s="8">
        <f t="shared" si="4"/>
        <v>0</v>
      </c>
      <c r="M18" s="8">
        <f t="shared" si="4"/>
        <v>0</v>
      </c>
      <c r="N18" s="8">
        <f t="shared" si="4"/>
        <v>0</v>
      </c>
      <c r="O18" s="8">
        <f t="shared" si="4"/>
        <v>0</v>
      </c>
      <c r="P18" s="18">
        <f>SUM(P19:P27)</f>
        <v>8600992.6600000001</v>
      </c>
    </row>
    <row r="19" spans="1:16" x14ac:dyDescent="0.25">
      <c r="A19" s="40" t="s">
        <v>8</v>
      </c>
      <c r="B19" s="29">
        <v>33851509</v>
      </c>
      <c r="C19" s="9"/>
      <c r="D19" s="1">
        <v>1060481.42</v>
      </c>
      <c r="E19" s="1"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6">
        <f t="shared" si="3"/>
        <v>1060481.42</v>
      </c>
    </row>
    <row r="20" spans="1:16" x14ac:dyDescent="0.25">
      <c r="A20" s="40" t="s">
        <v>9</v>
      </c>
      <c r="B20" s="29">
        <v>906500</v>
      </c>
      <c r="C20" s="9"/>
      <c r="D20" s="1">
        <v>0</v>
      </c>
      <c r="E20" s="1"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6">
        <f t="shared" si="3"/>
        <v>0</v>
      </c>
    </row>
    <row r="21" spans="1:16" x14ac:dyDescent="0.25">
      <c r="A21" s="40" t="s">
        <v>10</v>
      </c>
      <c r="B21" s="29">
        <v>4354346</v>
      </c>
      <c r="C21" s="9"/>
      <c r="D21" s="1">
        <v>0</v>
      </c>
      <c r="E21" s="1"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6">
        <f t="shared" si="3"/>
        <v>0</v>
      </c>
    </row>
    <row r="22" spans="1:16" x14ac:dyDescent="0.25">
      <c r="A22" s="40" t="s">
        <v>11</v>
      </c>
      <c r="B22" s="29">
        <v>1547481</v>
      </c>
      <c r="C22" s="9"/>
      <c r="D22" s="1">
        <v>1000</v>
      </c>
      <c r="E22" s="1"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6">
        <f t="shared" si="3"/>
        <v>1000</v>
      </c>
    </row>
    <row r="23" spans="1:16" x14ac:dyDescent="0.25">
      <c r="A23" s="40" t="s">
        <v>12</v>
      </c>
      <c r="B23" s="29">
        <v>8590657</v>
      </c>
      <c r="C23" s="9">
        <v>0</v>
      </c>
      <c r="D23" s="1">
        <v>4500</v>
      </c>
      <c r="E23" s="1">
        <f>'[1]CONS.AÑO 2024 MODIFICADO'!$H$130</f>
        <v>1582840.46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6">
        <f t="shared" si="3"/>
        <v>1587340.46</v>
      </c>
    </row>
    <row r="24" spans="1:16" x14ac:dyDescent="0.25">
      <c r="A24" s="40" t="s">
        <v>13</v>
      </c>
      <c r="B24" s="29">
        <v>22572455</v>
      </c>
      <c r="C24" s="9"/>
      <c r="D24" s="1">
        <v>546594.68000000005</v>
      </c>
      <c r="E24" s="1">
        <f>'[1]CONS.AÑO 2024 MODIFICADO'!$H$154</f>
        <v>601055.42000000004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6">
        <f t="shared" si="3"/>
        <v>1147650.1000000001</v>
      </c>
    </row>
    <row r="25" spans="1:16" x14ac:dyDescent="0.25">
      <c r="A25" s="40" t="s">
        <v>14</v>
      </c>
      <c r="B25" s="29">
        <v>35884945</v>
      </c>
      <c r="C25" s="9"/>
      <c r="D25" s="1">
        <v>722555.61</v>
      </c>
      <c r="E25" s="1">
        <f>'[1]CONS.AÑO 2024 MODIFICADO'!$H$163</f>
        <v>791369.86</v>
      </c>
      <c r="F25" s="43"/>
      <c r="G25" s="1"/>
      <c r="H25" s="1"/>
      <c r="I25" s="1"/>
      <c r="J25" s="1"/>
      <c r="K25" s="1"/>
      <c r="L25" s="1"/>
      <c r="M25" s="1"/>
      <c r="N25" s="1"/>
      <c r="O25" s="1"/>
      <c r="P25" s="16">
        <f t="shared" si="3"/>
        <v>1513925.47</v>
      </c>
    </row>
    <row r="26" spans="1:16" x14ac:dyDescent="0.25">
      <c r="A26" s="40" t="s">
        <v>15</v>
      </c>
      <c r="B26" s="29">
        <v>13841096</v>
      </c>
      <c r="C26" s="9"/>
      <c r="D26" s="1">
        <v>470505.52</v>
      </c>
      <c r="E26" s="1">
        <f>'[1]CONS.AÑO 2024 MODIFICADO'!$H$185</f>
        <v>456746.09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6">
        <f t="shared" si="3"/>
        <v>927251.6100000001</v>
      </c>
    </row>
    <row r="27" spans="1:16" x14ac:dyDescent="0.25">
      <c r="A27" s="40" t="s">
        <v>37</v>
      </c>
      <c r="B27" s="29">
        <v>11500000</v>
      </c>
      <c r="C27" s="45">
        <f>-600000+600000</f>
        <v>0</v>
      </c>
      <c r="D27" s="1">
        <v>0</v>
      </c>
      <c r="E27" s="1">
        <f>'[1]CONS.AÑO 2024 MODIFICADO'!$H$214</f>
        <v>2363343.6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6">
        <f t="shared" si="3"/>
        <v>2363343.6</v>
      </c>
    </row>
    <row r="28" spans="1:16" x14ac:dyDescent="0.25">
      <c r="A28" s="37" t="s">
        <v>16</v>
      </c>
      <c r="B28" s="12">
        <f>B29+B30+B31+B32+B33+B34+B35+B36+B37</f>
        <v>801036123</v>
      </c>
      <c r="C28" s="8">
        <f>C29+C30+C31+C32+C33+C34+C35+C36+C37</f>
        <v>-70000</v>
      </c>
      <c r="D28" s="8">
        <f>SUM(D29:D37)</f>
        <v>18317351.57</v>
      </c>
      <c r="E28" s="8">
        <f t="shared" ref="E28:N28" si="5">SUM(E29:E37)</f>
        <v>54125199.730000004</v>
      </c>
      <c r="F28" s="8">
        <f t="shared" si="5"/>
        <v>0</v>
      </c>
      <c r="G28" s="8">
        <f t="shared" si="5"/>
        <v>0</v>
      </c>
      <c r="H28" s="8">
        <f t="shared" si="5"/>
        <v>0</v>
      </c>
      <c r="I28" s="8">
        <f t="shared" si="5"/>
        <v>0</v>
      </c>
      <c r="J28" s="8">
        <f t="shared" si="5"/>
        <v>0</v>
      </c>
      <c r="K28" s="8">
        <f t="shared" si="5"/>
        <v>0</v>
      </c>
      <c r="L28" s="8">
        <f t="shared" si="5"/>
        <v>0</v>
      </c>
      <c r="M28" s="8">
        <f t="shared" si="5"/>
        <v>0</v>
      </c>
      <c r="N28" s="8">
        <f t="shared" si="5"/>
        <v>0</v>
      </c>
      <c r="O28" s="8">
        <f>SUM(O29:O37)</f>
        <v>0</v>
      </c>
      <c r="P28" s="44">
        <f t="shared" si="3"/>
        <v>72442551.300000012</v>
      </c>
    </row>
    <row r="29" spans="1:16" x14ac:dyDescent="0.25">
      <c r="A29" s="40" t="s">
        <v>17</v>
      </c>
      <c r="B29" s="29">
        <v>25491526</v>
      </c>
      <c r="C29" s="9"/>
      <c r="D29" s="1">
        <v>0</v>
      </c>
      <c r="E29" s="1">
        <f>'[1]CONS.AÑO 2024 MODIFICADO'!$H$219</f>
        <v>1621394.46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6">
        <f t="shared" si="3"/>
        <v>1621394.46</v>
      </c>
    </row>
    <row r="30" spans="1:16" x14ac:dyDescent="0.25">
      <c r="A30" s="40" t="s">
        <v>18</v>
      </c>
      <c r="B30" s="29">
        <v>6000543</v>
      </c>
      <c r="C30" s="9"/>
      <c r="D30" s="1">
        <v>0</v>
      </c>
      <c r="E30" s="1">
        <f>'[1]CONS.AÑO 2024 MODIFICADO'!$H$231</f>
        <v>18526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6">
        <f t="shared" si="3"/>
        <v>18526</v>
      </c>
    </row>
    <row r="31" spans="1:16" x14ac:dyDescent="0.25">
      <c r="A31" s="40" t="s">
        <v>19</v>
      </c>
      <c r="B31" s="29">
        <v>5716102</v>
      </c>
      <c r="C31" s="9"/>
      <c r="D31" s="1">
        <v>942489.59999999998</v>
      </c>
      <c r="E31" s="1"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6">
        <f t="shared" si="3"/>
        <v>942489.59999999998</v>
      </c>
    </row>
    <row r="32" spans="1:16" x14ac:dyDescent="0.25">
      <c r="A32" s="40" t="s">
        <v>20</v>
      </c>
      <c r="B32" s="29">
        <f>130564050+170346050</f>
        <v>300910100</v>
      </c>
      <c r="C32" s="9">
        <f>-70000-204000-63000</f>
        <v>-337000</v>
      </c>
      <c r="D32" s="1">
        <v>2132813</v>
      </c>
      <c r="E32" s="1">
        <f>'[1]CONS.AÑO 2024 MODIFICADO'!$H$253</f>
        <v>14186731.9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6">
        <f t="shared" si="3"/>
        <v>16319544.9</v>
      </c>
    </row>
    <row r="33" spans="1:16" x14ac:dyDescent="0.25">
      <c r="A33" s="40" t="s">
        <v>21</v>
      </c>
      <c r="B33" s="29">
        <v>2238424</v>
      </c>
      <c r="C33" s="9"/>
      <c r="D33" s="1">
        <v>0</v>
      </c>
      <c r="E33" s="1">
        <f>'[1]CONS.AÑO 2024 MODIFICADO'!$H$258</f>
        <v>25399.5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6">
        <f t="shared" si="3"/>
        <v>25399.5</v>
      </c>
    </row>
    <row r="34" spans="1:16" x14ac:dyDescent="0.25">
      <c r="A34" s="40" t="s">
        <v>22</v>
      </c>
      <c r="B34" s="29">
        <v>2072158</v>
      </c>
      <c r="C34" s="9"/>
      <c r="D34" s="1">
        <v>0</v>
      </c>
      <c r="E34" s="1">
        <f>'[1]CONS.AÑO 2024 MODIFICADO'!$H$269</f>
        <v>1062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6">
        <f t="shared" si="3"/>
        <v>1062</v>
      </c>
    </row>
    <row r="35" spans="1:16" x14ac:dyDescent="0.25">
      <c r="A35" s="40" t="s">
        <v>23</v>
      </c>
      <c r="B35" s="29">
        <v>89301280</v>
      </c>
      <c r="C35" s="9">
        <v>63000</v>
      </c>
      <c r="D35" s="1">
        <v>1247158.54</v>
      </c>
      <c r="E35" s="1">
        <f>'[1]CONS.AÑO 2024 MODIFICADO'!$H$294</f>
        <v>12111867.850000001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6">
        <f t="shared" si="3"/>
        <v>13359026.390000001</v>
      </c>
    </row>
    <row r="36" spans="1:16" x14ac:dyDescent="0.25">
      <c r="A36" s="40" t="s">
        <v>38</v>
      </c>
      <c r="B36" s="29">
        <v>0</v>
      </c>
      <c r="C36" s="9"/>
      <c r="D36" s="1">
        <v>0</v>
      </c>
      <c r="E36" s="1">
        <f>'[1]CONS.AÑO 2024 MODIFICADO'!$H$312</f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6">
        <f t="shared" si="3"/>
        <v>0</v>
      </c>
    </row>
    <row r="37" spans="1:16" x14ac:dyDescent="0.25">
      <c r="A37" s="40" t="s">
        <v>24</v>
      </c>
      <c r="B37" s="29">
        <f>125964050+243341940</f>
        <v>369305990</v>
      </c>
      <c r="C37" s="9">
        <f>200000+4000</f>
        <v>204000</v>
      </c>
      <c r="D37" s="1">
        <v>13994890.43</v>
      </c>
      <c r="E37" s="1">
        <f>'[1]CONS.AÑO 2024 MODIFICADO'!$H$317</f>
        <v>26160218.02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6">
        <f t="shared" si="3"/>
        <v>40155108.450000003</v>
      </c>
    </row>
    <row r="38" spans="1:16" x14ac:dyDescent="0.25">
      <c r="A38" s="37" t="s">
        <v>25</v>
      </c>
      <c r="B38" s="12">
        <f>B39+B40+B41+B42+B43+B44+B45</f>
        <v>250000</v>
      </c>
      <c r="C38" s="12">
        <f>C39+C40+C41+C42+C43+C44+C45</f>
        <v>0</v>
      </c>
      <c r="D38" s="8">
        <f>SUM(D39:D45)</f>
        <v>0</v>
      </c>
      <c r="E38" s="8">
        <f t="shared" ref="E38:O38" si="6">SUM(E39:E45)</f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  <c r="P38" s="18">
        <f>SUM(P39:PD45)</f>
        <v>0</v>
      </c>
    </row>
    <row r="39" spans="1:16" x14ac:dyDescent="0.25">
      <c r="A39" s="40" t="s">
        <v>26</v>
      </c>
      <c r="B39" s="29">
        <v>250000</v>
      </c>
      <c r="C39" s="9"/>
      <c r="D39" s="1">
        <v>0</v>
      </c>
      <c r="E39" s="1"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6">
        <f t="shared" si="3"/>
        <v>0</v>
      </c>
    </row>
    <row r="40" spans="1:16" x14ac:dyDescent="0.25">
      <c r="A40" s="40" t="s">
        <v>39</v>
      </c>
      <c r="B40" s="29">
        <v>0</v>
      </c>
      <c r="C40" s="9"/>
      <c r="D40" s="1"/>
      <c r="E40" s="1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6">
        <f t="shared" si="3"/>
        <v>0</v>
      </c>
    </row>
    <row r="41" spans="1:16" x14ac:dyDescent="0.25">
      <c r="A41" s="40" t="s">
        <v>40</v>
      </c>
      <c r="B41" s="29">
        <v>0</v>
      </c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6">
        <f t="shared" si="3"/>
        <v>0</v>
      </c>
    </row>
    <row r="42" spans="1:16" x14ac:dyDescent="0.25">
      <c r="A42" s="40" t="s">
        <v>41</v>
      </c>
      <c r="B42" s="29">
        <v>0</v>
      </c>
      <c r="C42" s="9"/>
      <c r="D42" s="1">
        <v>0</v>
      </c>
      <c r="E42" s="1"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6">
        <f t="shared" si="3"/>
        <v>0</v>
      </c>
    </row>
    <row r="43" spans="1:16" x14ac:dyDescent="0.25">
      <c r="A43" s="40" t="s">
        <v>42</v>
      </c>
      <c r="B43" s="29">
        <v>0</v>
      </c>
      <c r="C43" s="9"/>
      <c r="D43" s="1">
        <v>0</v>
      </c>
      <c r="E43" s="1"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6">
        <f t="shared" si="3"/>
        <v>0</v>
      </c>
    </row>
    <row r="44" spans="1:16" x14ac:dyDescent="0.25">
      <c r="A44" s="40" t="s">
        <v>27</v>
      </c>
      <c r="B44" s="29">
        <v>0</v>
      </c>
      <c r="C44" s="9"/>
      <c r="D44" s="1">
        <v>0</v>
      </c>
      <c r="E44" s="1"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6">
        <f t="shared" si="3"/>
        <v>0</v>
      </c>
    </row>
    <row r="45" spans="1:16" x14ac:dyDescent="0.25">
      <c r="A45" s="40" t="s">
        <v>43</v>
      </c>
      <c r="B45" s="29">
        <v>0</v>
      </c>
      <c r="C45" s="9"/>
      <c r="D45" s="1">
        <v>0</v>
      </c>
      <c r="E45" s="1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6">
        <f t="shared" si="3"/>
        <v>0</v>
      </c>
    </row>
    <row r="46" spans="1:16" x14ac:dyDescent="0.25">
      <c r="A46" s="37" t="s">
        <v>44</v>
      </c>
      <c r="B46" s="12">
        <f>B47+B48+B49+B50+B51+B52+B53</f>
        <v>0</v>
      </c>
      <c r="C46" s="7">
        <f>C47+C48+C49+C50+C51+C52+C53</f>
        <v>0</v>
      </c>
      <c r="D46" s="8">
        <f>SUM(D47:D53)</f>
        <v>0</v>
      </c>
      <c r="E46" s="8">
        <f t="shared" ref="E46:O46" si="7">SUM(E47:E53)</f>
        <v>0</v>
      </c>
      <c r="F46" s="8">
        <f t="shared" si="7"/>
        <v>0</v>
      </c>
      <c r="G46" s="8">
        <f t="shared" si="7"/>
        <v>0</v>
      </c>
      <c r="H46" s="8">
        <f t="shared" si="7"/>
        <v>0</v>
      </c>
      <c r="I46" s="8">
        <f t="shared" si="7"/>
        <v>0</v>
      </c>
      <c r="J46" s="8">
        <f t="shared" si="7"/>
        <v>0</v>
      </c>
      <c r="K46" s="8">
        <f t="shared" si="7"/>
        <v>0</v>
      </c>
      <c r="L46" s="8">
        <f t="shared" si="7"/>
        <v>0</v>
      </c>
      <c r="M46" s="8">
        <f t="shared" si="7"/>
        <v>0</v>
      </c>
      <c r="N46" s="8">
        <f t="shared" si="7"/>
        <v>0</v>
      </c>
      <c r="O46" s="8">
        <f t="shared" si="7"/>
        <v>0</v>
      </c>
      <c r="P46" s="17">
        <f>SUM(O47:P53)</f>
        <v>0</v>
      </c>
    </row>
    <row r="47" spans="1:16" x14ac:dyDescent="0.25">
      <c r="A47" s="40" t="s">
        <v>45</v>
      </c>
      <c r="B47" s="29"/>
      <c r="C47" s="9"/>
      <c r="D47" s="1">
        <v>0</v>
      </c>
      <c r="E47" s="1">
        <v>0</v>
      </c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6">
        <f>SUM(D47:O47)</f>
        <v>0</v>
      </c>
    </row>
    <row r="48" spans="1:16" x14ac:dyDescent="0.25">
      <c r="A48" s="40" t="s">
        <v>46</v>
      </c>
      <c r="B48" s="29"/>
      <c r="C48" s="9"/>
      <c r="D48" s="1"/>
      <c r="E48" s="1">
        <v>0</v>
      </c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6">
        <f t="shared" ref="P48:P63" si="8">SUM(D48:O48)</f>
        <v>0</v>
      </c>
    </row>
    <row r="49" spans="1:16" x14ac:dyDescent="0.25">
      <c r="A49" s="40" t="s">
        <v>47</v>
      </c>
      <c r="B49" s="29"/>
      <c r="C49" s="9"/>
      <c r="D49" s="1"/>
      <c r="E49" s="1">
        <v>0</v>
      </c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6">
        <f t="shared" si="8"/>
        <v>0</v>
      </c>
    </row>
    <row r="50" spans="1:16" x14ac:dyDescent="0.25">
      <c r="A50" s="40" t="s">
        <v>48</v>
      </c>
      <c r="B50" s="29"/>
      <c r="C50" s="9"/>
      <c r="D50" s="1"/>
      <c r="E50" s="1">
        <v>0</v>
      </c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6">
        <f t="shared" si="8"/>
        <v>0</v>
      </c>
    </row>
    <row r="51" spans="1:16" x14ac:dyDescent="0.25">
      <c r="A51" s="40" t="s">
        <v>49</v>
      </c>
      <c r="B51" s="29"/>
      <c r="C51" s="9"/>
      <c r="D51" s="1"/>
      <c r="E51" s="1">
        <v>0</v>
      </c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6">
        <f t="shared" si="8"/>
        <v>0</v>
      </c>
    </row>
    <row r="52" spans="1:16" x14ac:dyDescent="0.25">
      <c r="A52" s="40" t="s">
        <v>50</v>
      </c>
      <c r="B52" s="29"/>
      <c r="C52" s="9"/>
      <c r="D52" s="1"/>
      <c r="E52" s="1">
        <v>0</v>
      </c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6">
        <f t="shared" si="8"/>
        <v>0</v>
      </c>
    </row>
    <row r="53" spans="1:16" x14ac:dyDescent="0.25">
      <c r="A53" s="40" t="s">
        <v>51</v>
      </c>
      <c r="B53" s="29"/>
      <c r="C53" s="9">
        <v>0</v>
      </c>
      <c r="D53" s="1"/>
      <c r="E53" s="1">
        <v>0</v>
      </c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6">
        <f t="shared" si="8"/>
        <v>0</v>
      </c>
    </row>
    <row r="54" spans="1:16" x14ac:dyDescent="0.25">
      <c r="A54" s="37" t="s">
        <v>28</v>
      </c>
      <c r="B54" s="12">
        <f>B55+B56+B57+B58+B59+B60+B61+B62+B63</f>
        <v>141196938</v>
      </c>
      <c r="C54" s="12">
        <f>C55+C56+C57+C58+C59+C60+C61+C62+C63</f>
        <v>70000</v>
      </c>
      <c r="D54" s="8">
        <f>SUM(D55:D63)</f>
        <v>0</v>
      </c>
      <c r="E54" s="8">
        <f t="shared" ref="E54:O54" si="9">SUM(E55:E63)</f>
        <v>5892803.4800000004</v>
      </c>
      <c r="F54" s="8">
        <f t="shared" si="9"/>
        <v>0</v>
      </c>
      <c r="G54" s="8">
        <f t="shared" si="9"/>
        <v>0</v>
      </c>
      <c r="H54" s="8">
        <f t="shared" si="9"/>
        <v>0</v>
      </c>
      <c r="I54" s="8">
        <f t="shared" si="9"/>
        <v>0</v>
      </c>
      <c r="J54" s="8">
        <f t="shared" si="9"/>
        <v>0</v>
      </c>
      <c r="K54" s="8">
        <f t="shared" si="9"/>
        <v>0</v>
      </c>
      <c r="L54" s="8">
        <f t="shared" si="9"/>
        <v>0</v>
      </c>
      <c r="M54" s="8">
        <f t="shared" si="9"/>
        <v>0</v>
      </c>
      <c r="N54" s="8">
        <f t="shared" si="9"/>
        <v>0</v>
      </c>
      <c r="O54" s="8">
        <f t="shared" si="9"/>
        <v>0</v>
      </c>
      <c r="P54" s="18">
        <f>SUM(P55:P63)</f>
        <v>5892803.4800000004</v>
      </c>
    </row>
    <row r="55" spans="1:16" x14ac:dyDescent="0.25">
      <c r="A55" s="40" t="s">
        <v>29</v>
      </c>
      <c r="B55" s="29">
        <v>17377495</v>
      </c>
      <c r="C55" s="9">
        <v>0</v>
      </c>
      <c r="D55" s="1"/>
      <c r="E55" s="1">
        <f>'[1]CONS.AÑO 2024 MODIFICADO'!$H$349</f>
        <v>204606.58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6">
        <f t="shared" si="8"/>
        <v>204606.58</v>
      </c>
    </row>
    <row r="56" spans="1:16" x14ac:dyDescent="0.25">
      <c r="A56" s="40" t="s">
        <v>30</v>
      </c>
      <c r="B56" s="29">
        <v>5668530</v>
      </c>
      <c r="C56" s="9">
        <v>0</v>
      </c>
      <c r="D56" s="1"/>
      <c r="E56" s="1"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6">
        <f t="shared" si="8"/>
        <v>0</v>
      </c>
    </row>
    <row r="57" spans="1:16" x14ac:dyDescent="0.25">
      <c r="A57" s="40" t="s">
        <v>31</v>
      </c>
      <c r="B57" s="29">
        <v>98876977</v>
      </c>
      <c r="C57" s="9">
        <v>0</v>
      </c>
      <c r="D57" s="1"/>
      <c r="E57" s="1">
        <f>'[1]CONS.AÑO 2024 MODIFICADO'!$H$369</f>
        <v>5631154.1500000004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6">
        <f t="shared" si="8"/>
        <v>5631154.1500000004</v>
      </c>
    </row>
    <row r="58" spans="1:16" x14ac:dyDescent="0.25">
      <c r="A58" s="40" t="s">
        <v>32</v>
      </c>
      <c r="B58" s="29">
        <v>10227340</v>
      </c>
      <c r="C58" s="9">
        <v>0</v>
      </c>
      <c r="D58" s="1"/>
      <c r="E58" s="1"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6">
        <f t="shared" si="8"/>
        <v>0</v>
      </c>
    </row>
    <row r="59" spans="1:16" x14ac:dyDescent="0.25">
      <c r="A59" s="40" t="s">
        <v>33</v>
      </c>
      <c r="B59" s="29">
        <v>7446596</v>
      </c>
      <c r="C59" s="9">
        <v>70000</v>
      </c>
      <c r="D59" s="1"/>
      <c r="E59" s="1">
        <f>'[1]CONS.AÑO 2024 MODIFICADO'!$H$395</f>
        <v>57042.75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6">
        <f t="shared" si="8"/>
        <v>57042.75</v>
      </c>
    </row>
    <row r="60" spans="1:16" x14ac:dyDescent="0.25">
      <c r="A60" s="40" t="s">
        <v>52</v>
      </c>
      <c r="B60" s="29">
        <v>600000</v>
      </c>
      <c r="C60" s="9">
        <v>0</v>
      </c>
      <c r="D60" s="1"/>
      <c r="E60" s="1"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6">
        <f t="shared" si="8"/>
        <v>0</v>
      </c>
    </row>
    <row r="61" spans="1:16" x14ac:dyDescent="0.25">
      <c r="A61" s="40" t="s">
        <v>53</v>
      </c>
      <c r="B61" s="29">
        <v>0</v>
      </c>
      <c r="C61" s="9">
        <v>0</v>
      </c>
      <c r="D61" s="1"/>
      <c r="E61" s="1"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6">
        <f t="shared" si="8"/>
        <v>0</v>
      </c>
    </row>
    <row r="62" spans="1:16" x14ac:dyDescent="0.25">
      <c r="A62" s="40" t="s">
        <v>34</v>
      </c>
      <c r="B62" s="29">
        <v>1000000</v>
      </c>
      <c r="C62" s="9">
        <v>0</v>
      </c>
      <c r="D62" s="1"/>
      <c r="E62" s="1">
        <v>0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6">
        <f t="shared" si="8"/>
        <v>0</v>
      </c>
    </row>
    <row r="63" spans="1:16" x14ac:dyDescent="0.25">
      <c r="A63" s="40" t="s">
        <v>54</v>
      </c>
      <c r="B63" s="29">
        <v>0</v>
      </c>
      <c r="C63" s="9">
        <v>0</v>
      </c>
      <c r="D63" s="1"/>
      <c r="E63" s="1"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6">
        <f t="shared" si="8"/>
        <v>0</v>
      </c>
    </row>
    <row r="64" spans="1:16" x14ac:dyDescent="0.25">
      <c r="A64" s="37" t="s">
        <v>55</v>
      </c>
      <c r="B64" s="7"/>
      <c r="C64" s="7">
        <f>C65+C66+C67+C68</f>
        <v>0</v>
      </c>
      <c r="D64" s="8">
        <f>SUM(D65:D68)</f>
        <v>0</v>
      </c>
      <c r="E64" s="8">
        <f t="shared" ref="E64:O64" si="10">SUM(E65:E68)</f>
        <v>0</v>
      </c>
      <c r="F64" s="8">
        <f t="shared" si="10"/>
        <v>0</v>
      </c>
      <c r="G64" s="8">
        <f t="shared" si="10"/>
        <v>0</v>
      </c>
      <c r="H64" s="8">
        <f t="shared" si="10"/>
        <v>0</v>
      </c>
      <c r="I64" s="8">
        <f t="shared" si="10"/>
        <v>0</v>
      </c>
      <c r="J64" s="8">
        <f t="shared" si="10"/>
        <v>0</v>
      </c>
      <c r="K64" s="8">
        <f t="shared" si="10"/>
        <v>0</v>
      </c>
      <c r="L64" s="8">
        <f t="shared" si="10"/>
        <v>0</v>
      </c>
      <c r="M64" s="8">
        <f t="shared" si="10"/>
        <v>0</v>
      </c>
      <c r="N64" s="8">
        <f t="shared" si="10"/>
        <v>0</v>
      </c>
      <c r="O64" s="8">
        <f t="shared" si="10"/>
        <v>0</v>
      </c>
      <c r="P64" s="18">
        <f>SUM(D64:O64)</f>
        <v>0</v>
      </c>
    </row>
    <row r="65" spans="1:17" x14ac:dyDescent="0.25">
      <c r="A65" s="40" t="s">
        <v>56</v>
      </c>
      <c r="B65" s="9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6">
        <f t="shared" ref="P65:P68" si="11">SUM(B65:O65)</f>
        <v>0</v>
      </c>
    </row>
    <row r="66" spans="1:17" x14ac:dyDescent="0.25">
      <c r="A66" s="40" t="s">
        <v>57</v>
      </c>
      <c r="B66" s="9">
        <f t="shared" ref="B66:B68" si="12">SUM(D66:O66)</f>
        <v>0</v>
      </c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6">
        <f t="shared" si="11"/>
        <v>0</v>
      </c>
    </row>
    <row r="67" spans="1:17" x14ac:dyDescent="0.25">
      <c r="A67" s="40" t="s">
        <v>58</v>
      </c>
      <c r="B67" s="9">
        <f t="shared" si="12"/>
        <v>0</v>
      </c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6">
        <f t="shared" si="11"/>
        <v>0</v>
      </c>
    </row>
    <row r="68" spans="1:17" x14ac:dyDescent="0.25">
      <c r="A68" s="40" t="s">
        <v>59</v>
      </c>
      <c r="B68" s="9">
        <f t="shared" si="12"/>
        <v>0</v>
      </c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6">
        <f t="shared" si="11"/>
        <v>0</v>
      </c>
    </row>
    <row r="69" spans="1:17" x14ac:dyDescent="0.25">
      <c r="A69" s="37" t="s">
        <v>60</v>
      </c>
      <c r="B69" s="7">
        <f>SUM(D69:O69)</f>
        <v>0</v>
      </c>
      <c r="C69" s="7">
        <f>C70+C71</f>
        <v>0</v>
      </c>
      <c r="D69" s="8">
        <f>SUM(D70:D71)</f>
        <v>0</v>
      </c>
      <c r="E69" s="8">
        <f t="shared" ref="E69:P69" si="13">SUM(E70:E71)</f>
        <v>0</v>
      </c>
      <c r="F69" s="8">
        <f t="shared" si="13"/>
        <v>0</v>
      </c>
      <c r="G69" s="8">
        <f t="shared" si="13"/>
        <v>0</v>
      </c>
      <c r="H69" s="8">
        <f t="shared" si="13"/>
        <v>0</v>
      </c>
      <c r="I69" s="8">
        <f t="shared" si="13"/>
        <v>0</v>
      </c>
      <c r="J69" s="8">
        <f t="shared" si="13"/>
        <v>0</v>
      </c>
      <c r="K69" s="8">
        <f t="shared" si="13"/>
        <v>0</v>
      </c>
      <c r="L69" s="8">
        <f t="shared" si="13"/>
        <v>0</v>
      </c>
      <c r="M69" s="8">
        <f t="shared" si="13"/>
        <v>0</v>
      </c>
      <c r="N69" s="8">
        <f t="shared" si="13"/>
        <v>0</v>
      </c>
      <c r="O69" s="8">
        <f t="shared" si="13"/>
        <v>0</v>
      </c>
      <c r="P69" s="8">
        <f t="shared" si="13"/>
        <v>0</v>
      </c>
    </row>
    <row r="70" spans="1:17" x14ac:dyDescent="0.25">
      <c r="A70" s="40" t="s">
        <v>61</v>
      </c>
      <c r="B70" s="9">
        <f t="shared" ref="B70:B71" si="14">SUM(D70:O70)</f>
        <v>0</v>
      </c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6"/>
    </row>
    <row r="71" spans="1:17" x14ac:dyDescent="0.25">
      <c r="A71" s="40" t="s">
        <v>62</v>
      </c>
      <c r="B71" s="9">
        <f t="shared" si="14"/>
        <v>0</v>
      </c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6"/>
    </row>
    <row r="72" spans="1:17" x14ac:dyDescent="0.25">
      <c r="A72" s="37" t="s">
        <v>63</v>
      </c>
      <c r="B72" s="7">
        <f>SUM(D72:O72)</f>
        <v>0</v>
      </c>
      <c r="C72" s="7">
        <f>C73+C74+C75</f>
        <v>0</v>
      </c>
      <c r="D72" s="8">
        <f>SUM(D73:D75)</f>
        <v>0</v>
      </c>
      <c r="E72" s="8">
        <f t="shared" ref="E72:P72" si="15">SUM(E73:E75)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 t="shared" si="15"/>
        <v>0</v>
      </c>
      <c r="K72" s="8">
        <f t="shared" si="15"/>
        <v>0</v>
      </c>
      <c r="L72" s="8">
        <f t="shared" si="15"/>
        <v>0</v>
      </c>
      <c r="M72" s="8">
        <f t="shared" si="15"/>
        <v>0</v>
      </c>
      <c r="N72" s="8">
        <f t="shared" si="15"/>
        <v>0</v>
      </c>
      <c r="O72" s="8">
        <f t="shared" si="15"/>
        <v>0</v>
      </c>
      <c r="P72" s="8">
        <f t="shared" si="15"/>
        <v>0</v>
      </c>
    </row>
    <row r="73" spans="1:17" x14ac:dyDescent="0.25">
      <c r="A73" s="40" t="s">
        <v>64</v>
      </c>
      <c r="B73" s="9">
        <f t="shared" ref="B73:B75" si="16">SUM(D73:O73)</f>
        <v>0</v>
      </c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6"/>
    </row>
    <row r="74" spans="1:17" x14ac:dyDescent="0.25">
      <c r="A74" s="40" t="s">
        <v>65</v>
      </c>
      <c r="B74" s="9">
        <f t="shared" si="16"/>
        <v>0</v>
      </c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6"/>
    </row>
    <row r="75" spans="1:17" x14ac:dyDescent="0.25">
      <c r="A75" s="40" t="s">
        <v>66</v>
      </c>
      <c r="B75" s="9">
        <f t="shared" si="16"/>
        <v>0</v>
      </c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6"/>
    </row>
    <row r="76" spans="1:17" x14ac:dyDescent="0.25">
      <c r="A76" s="38" t="s">
        <v>35</v>
      </c>
      <c r="B76" s="6">
        <f>B12+B18+B28+B38+B46+B54+B64+B69+B72</f>
        <v>1856111902</v>
      </c>
      <c r="C76" s="6">
        <f>C12+C18+C28+C38+C46+C54+C64+C69+C72</f>
        <v>0</v>
      </c>
      <c r="D76" s="6">
        <f>D12+D18+D28+D38+D46+D54+D64+D69+D72</f>
        <v>61496147.729999997</v>
      </c>
      <c r="E76" s="6">
        <f t="shared" ref="E76:P76" si="17">E12+E18+E28+E38+E46+E54+E64+E69+E72</f>
        <v>97021497.810000017</v>
      </c>
      <c r="F76" s="6">
        <f t="shared" si="17"/>
        <v>0</v>
      </c>
      <c r="G76" s="6">
        <f t="shared" si="17"/>
        <v>0</v>
      </c>
      <c r="H76" s="6">
        <f t="shared" si="17"/>
        <v>0</v>
      </c>
      <c r="I76" s="6">
        <f t="shared" si="17"/>
        <v>0</v>
      </c>
      <c r="J76" s="6">
        <f t="shared" si="17"/>
        <v>0</v>
      </c>
      <c r="K76" s="6">
        <f t="shared" si="17"/>
        <v>0</v>
      </c>
      <c r="L76" s="6">
        <f t="shared" si="17"/>
        <v>0</v>
      </c>
      <c r="M76" s="6">
        <f t="shared" si="17"/>
        <v>0</v>
      </c>
      <c r="N76" s="6">
        <f t="shared" si="17"/>
        <v>0</v>
      </c>
      <c r="O76" s="6">
        <f t="shared" si="17"/>
        <v>0</v>
      </c>
      <c r="P76" s="6">
        <f t="shared" si="17"/>
        <v>158517645.53999999</v>
      </c>
      <c r="Q76" s="19"/>
    </row>
    <row r="77" spans="1:17" x14ac:dyDescent="0.25">
      <c r="A77" s="39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6">
        <f>SUM(D77:O77)</f>
        <v>0</v>
      </c>
    </row>
    <row r="78" spans="1:17" x14ac:dyDescent="0.25">
      <c r="A78" s="39" t="s">
        <v>68</v>
      </c>
      <c r="B78" s="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6">
        <f t="shared" ref="P78:P86" si="18">SUM(D78:O78)</f>
        <v>0</v>
      </c>
    </row>
    <row r="79" spans="1:17" x14ac:dyDescent="0.25">
      <c r="A79" s="40" t="s">
        <v>69</v>
      </c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6">
        <f t="shared" si="18"/>
        <v>0</v>
      </c>
    </row>
    <row r="80" spans="1:17" x14ac:dyDescent="0.25">
      <c r="A80" s="40" t="s">
        <v>70</v>
      </c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6">
        <f t="shared" si="18"/>
        <v>0</v>
      </c>
    </row>
    <row r="81" spans="1:16" x14ac:dyDescent="0.25">
      <c r="A81" s="39" t="s">
        <v>71</v>
      </c>
      <c r="B81" s="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6">
        <f t="shared" si="18"/>
        <v>0</v>
      </c>
    </row>
    <row r="82" spans="1:16" x14ac:dyDescent="0.25">
      <c r="A82" s="40" t="s">
        <v>72</v>
      </c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6">
        <f t="shared" si="18"/>
        <v>0</v>
      </c>
    </row>
    <row r="83" spans="1:16" x14ac:dyDescent="0.25">
      <c r="A83" s="40" t="s">
        <v>73</v>
      </c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6">
        <f t="shared" si="18"/>
        <v>0</v>
      </c>
    </row>
    <row r="84" spans="1:16" x14ac:dyDescent="0.25">
      <c r="A84" s="39" t="s">
        <v>74</v>
      </c>
      <c r="B84" s="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6">
        <f t="shared" si="18"/>
        <v>0</v>
      </c>
    </row>
    <row r="85" spans="1:16" x14ac:dyDescent="0.25">
      <c r="A85" s="40" t="s">
        <v>75</v>
      </c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6">
        <f t="shared" si="18"/>
        <v>0</v>
      </c>
    </row>
    <row r="86" spans="1:16" x14ac:dyDescent="0.25">
      <c r="A86" s="13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7">
        <f t="shared" si="18"/>
        <v>0</v>
      </c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6"/>
    </row>
    <row r="88" spans="1:16" x14ac:dyDescent="0.25">
      <c r="A88" s="28" t="s">
        <v>77</v>
      </c>
      <c r="B88" s="41">
        <f>B76+B86</f>
        <v>1856111902</v>
      </c>
      <c r="C88" s="41">
        <f>C76+C86</f>
        <v>0</v>
      </c>
      <c r="D88" s="41">
        <f t="shared" ref="D88:O88" si="19">D76+D86</f>
        <v>61496147.729999997</v>
      </c>
      <c r="E88" s="41">
        <f t="shared" si="19"/>
        <v>97021497.810000017</v>
      </c>
      <c r="F88" s="41">
        <f t="shared" si="19"/>
        <v>0</v>
      </c>
      <c r="G88" s="41">
        <f t="shared" si="19"/>
        <v>0</v>
      </c>
      <c r="H88" s="41">
        <f t="shared" si="19"/>
        <v>0</v>
      </c>
      <c r="I88" s="42">
        <f t="shared" si="19"/>
        <v>0</v>
      </c>
      <c r="J88" s="41">
        <f t="shared" si="19"/>
        <v>0</v>
      </c>
      <c r="K88" s="41">
        <f t="shared" si="19"/>
        <v>0</v>
      </c>
      <c r="L88" s="41">
        <f t="shared" si="19"/>
        <v>0</v>
      </c>
      <c r="M88" s="41">
        <f t="shared" si="19"/>
        <v>0</v>
      </c>
      <c r="N88" s="41">
        <f t="shared" si="19"/>
        <v>0</v>
      </c>
      <c r="O88" s="41">
        <f t="shared" si="19"/>
        <v>0</v>
      </c>
      <c r="P88" s="41">
        <f>P76+P86</f>
        <v>158517645.53999999</v>
      </c>
    </row>
    <row r="92" spans="1:16" x14ac:dyDescent="0.25">
      <c r="A92" s="31" t="s">
        <v>96</v>
      </c>
    </row>
    <row r="93" spans="1:16" x14ac:dyDescent="0.25">
      <c r="A93" s="30" t="s">
        <v>95</v>
      </c>
    </row>
    <row r="94" spans="1:16" x14ac:dyDescent="0.25">
      <c r="A94" s="31" t="s">
        <v>97</v>
      </c>
    </row>
    <row r="95" spans="1:16" x14ac:dyDescent="0.25">
      <c r="A95" s="32" t="s">
        <v>98</v>
      </c>
    </row>
    <row r="96" spans="1:16" x14ac:dyDescent="0.25">
      <c r="A96" s="30" t="s">
        <v>99</v>
      </c>
    </row>
    <row r="97" spans="1:7" x14ac:dyDescent="0.25">
      <c r="A97" s="31" t="s">
        <v>100</v>
      </c>
    </row>
    <row r="98" spans="1:7" x14ac:dyDescent="0.25">
      <c r="A98" s="32" t="s">
        <v>101</v>
      </c>
    </row>
    <row r="99" spans="1:7" x14ac:dyDescent="0.25">
      <c r="A99" s="32" t="s">
        <v>102</v>
      </c>
    </row>
    <row r="100" spans="1:7" x14ac:dyDescent="0.25">
      <c r="A100" s="32" t="s">
        <v>103</v>
      </c>
    </row>
    <row r="101" spans="1:7" x14ac:dyDescent="0.25">
      <c r="A101" s="30" t="s">
        <v>104</v>
      </c>
    </row>
    <row r="109" spans="1:7" x14ac:dyDescent="0.25">
      <c r="A109" s="33"/>
      <c r="B109" s="10"/>
      <c r="C109" s="10"/>
      <c r="D109" s="10"/>
      <c r="E109" s="34" t="s">
        <v>106</v>
      </c>
      <c r="F109" s="34" t="s">
        <v>105</v>
      </c>
      <c r="G109" s="34"/>
    </row>
    <row r="110" spans="1:7" x14ac:dyDescent="0.25">
      <c r="A110" s="33"/>
      <c r="B110" s="10"/>
      <c r="C110" s="10"/>
      <c r="D110" s="11"/>
      <c r="E110" s="35"/>
      <c r="F110" s="33" t="s">
        <v>92</v>
      </c>
      <c r="G110" s="35"/>
    </row>
  </sheetData>
  <sheetProtection formatCells="0"/>
  <mergeCells count="5">
    <mergeCell ref="A1:O1"/>
    <mergeCell ref="A5:O5"/>
    <mergeCell ref="A6:O6"/>
    <mergeCell ref="A7:O7"/>
    <mergeCell ref="A8:O8"/>
  </mergeCells>
  <pageMargins left="0" right="0" top="0.25" bottom="0.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FEB-2024 (OAI)</vt:lpstr>
      <vt:lpstr>'EJECUCION FEB-2024 (OAI)'!Área_de_impresión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Villabrille</cp:lastModifiedBy>
  <cp:lastPrinted>2024-03-06T19:03:01Z</cp:lastPrinted>
  <dcterms:created xsi:type="dcterms:W3CDTF">2018-04-17T18:57:16Z</dcterms:created>
  <dcterms:modified xsi:type="dcterms:W3CDTF">2024-03-06T19:10:20Z</dcterms:modified>
</cp:coreProperties>
</file>