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507472D4-BC6C-4954-9076-AB1B0F0C2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JUNIO-2024 (OAI)" sheetId="19" r:id="rId1"/>
  </sheets>
  <externalReferences>
    <externalReference r:id="rId2"/>
    <externalReference r:id="rId3"/>
  </externalReferences>
  <definedNames>
    <definedName name="_xlnm.Print_Area" localSheetId="0">'EJECUCION JUNIO-2024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9" l="1"/>
  <c r="I62" i="19"/>
  <c r="I61" i="19"/>
  <c r="I60" i="19"/>
  <c r="I59" i="19"/>
  <c r="I58" i="19"/>
  <c r="I57" i="19"/>
  <c r="I56" i="19"/>
  <c r="I55" i="19"/>
  <c r="I37" i="19"/>
  <c r="I36" i="19"/>
  <c r="I35" i="19"/>
  <c r="I34" i="19"/>
  <c r="I33" i="19"/>
  <c r="I32" i="19"/>
  <c r="I31" i="19"/>
  <c r="I30" i="19"/>
  <c r="I29" i="19"/>
  <c r="I27" i="19"/>
  <c r="I26" i="19"/>
  <c r="I25" i="19"/>
  <c r="I24" i="19"/>
  <c r="I23" i="19"/>
  <c r="I22" i="19"/>
  <c r="I21" i="19"/>
  <c r="I20" i="19"/>
  <c r="I19" i="19"/>
  <c r="I17" i="19"/>
  <c r="I14" i="19"/>
  <c r="I13" i="19"/>
  <c r="H57" i="19" l="1"/>
  <c r="H37" i="19"/>
  <c r="H32" i="19"/>
  <c r="H29" i="19"/>
  <c r="H26" i="19"/>
  <c r="H25" i="19"/>
  <c r="H17" i="19"/>
  <c r="H14" i="19"/>
  <c r="H13" i="19"/>
  <c r="C28" i="19" l="1"/>
  <c r="G13" i="19"/>
  <c r="C18" i="19"/>
  <c r="C12" i="19"/>
  <c r="C72" i="19"/>
  <c r="C69" i="19"/>
  <c r="C64" i="19"/>
  <c r="C54" i="19"/>
  <c r="C46" i="19"/>
  <c r="C38" i="19"/>
  <c r="G14" i="19"/>
  <c r="F17" i="19"/>
  <c r="F14" i="19"/>
  <c r="F13" i="19"/>
  <c r="C76" i="19" l="1"/>
  <c r="C88" i="19" s="1"/>
  <c r="C11" i="19"/>
  <c r="E59" i="19"/>
  <c r="E57" i="19"/>
  <c r="E55" i="19"/>
  <c r="E37" i="19"/>
  <c r="E36" i="19"/>
  <c r="E35" i="19"/>
  <c r="E34" i="19"/>
  <c r="E33" i="19"/>
  <c r="E32" i="19"/>
  <c r="E30" i="19"/>
  <c r="E29" i="19"/>
  <c r="E27" i="19"/>
  <c r="E26" i="19"/>
  <c r="E25" i="19"/>
  <c r="E24" i="19"/>
  <c r="E23" i="19"/>
  <c r="E17" i="19"/>
  <c r="E14" i="19"/>
  <c r="E13" i="19"/>
  <c r="B37" i="19" l="1"/>
  <c r="B17" i="19"/>
  <c r="B14" i="19"/>
  <c r="B13" i="19"/>
  <c r="D17" i="19"/>
  <c r="D14" i="19"/>
  <c r="D13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B32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<sst xmlns="http://schemas.openxmlformats.org/spreadsheetml/2006/main" count="108" uniqueCount="108">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</sst>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9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914400</xdr:colOff>
      <xdr:row>103</xdr:row>
      <xdr:rowOff>38100</xdr:rowOff>
    </xdr:from>
    <xdr:to>
      <xdr:col>6</xdr:col>
      <xdr:colOff>0</xdr:colOff>
      <xdr:row>107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020050" y="201834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342912</xdr:colOff>
      <xdr:row>102</xdr:row>
      <xdr:rowOff>85725</xdr:rowOff>
    </xdr:from>
    <xdr:to>
      <xdr:col>3</xdr:col>
      <xdr:colOff>480707</xdr:colOff>
      <xdr:row>112</xdr:row>
      <xdr:rowOff>161290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22164" y="19947573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266700</xdr:colOff>
      <xdr:row>105</xdr:row>
      <xdr:rowOff>66675</xdr:rowOff>
    </xdr:from>
    <xdr:to>
      <xdr:col>0</xdr:col>
      <xdr:colOff>3305175</xdr:colOff>
      <xdr:row>113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593050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FEBRERO-2024%20(SNS).xlsx" TargetMode="External"/><Relationship Id="rId1" Type="http://schemas.openxmlformats.org/officeDocument/2006/relationships/externalLinkPath" Target="EJECUCION%20PRESUPUESTAL%20FEBRERO-2024%20(SN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JUNIO-2024%20(SNS)%20(version%201)%20(version%201).xlsx" TargetMode="External"/><Relationship Id="rId1" Type="http://schemas.openxmlformats.org/officeDocument/2006/relationships/externalLinkPath" Target="EJECUCION%20PRESUPUESTAL%20JUNIO-2024%20(SNS)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>
        <row r="31">
          <cell r="G31">
            <v>17444206.559999999</v>
          </cell>
          <cell r="H31">
            <v>9484847.290000001</v>
          </cell>
        </row>
        <row r="55">
          <cell r="G55">
            <v>419618</v>
          </cell>
        </row>
        <row r="83">
          <cell r="G83">
            <v>2683484.5700000003</v>
          </cell>
          <cell r="H83">
            <v>1175982.75</v>
          </cell>
        </row>
        <row r="130">
          <cell r="H130">
            <v>1582840.46</v>
          </cell>
        </row>
        <row r="154">
          <cell r="H154">
            <v>601055.42000000004</v>
          </cell>
        </row>
        <row r="163">
          <cell r="H163">
            <v>791369.86</v>
          </cell>
        </row>
        <row r="185">
          <cell r="H185">
            <v>456746.09</v>
          </cell>
        </row>
        <row r="214">
          <cell r="H214">
            <v>2363343.6</v>
          </cell>
        </row>
        <row r="219">
          <cell r="H219">
            <v>1621394.46</v>
          </cell>
        </row>
        <row r="231">
          <cell r="H231">
            <v>18526</v>
          </cell>
        </row>
        <row r="253">
          <cell r="H253">
            <v>14186731.9</v>
          </cell>
        </row>
        <row r="258">
          <cell r="H258">
            <v>25399.5</v>
          </cell>
        </row>
        <row r="269">
          <cell r="H269">
            <v>1062</v>
          </cell>
        </row>
        <row r="294">
          <cell r="H294">
            <v>12111867.850000001</v>
          </cell>
        </row>
        <row r="312">
          <cell r="H312">
            <v>0</v>
          </cell>
        </row>
        <row r="317">
          <cell r="H317">
            <v>26160218.02</v>
          </cell>
        </row>
        <row r="349">
          <cell r="H349">
            <v>204606.58</v>
          </cell>
        </row>
        <row r="369">
          <cell r="H369">
            <v>5631154.1500000004</v>
          </cell>
        </row>
        <row r="395">
          <cell r="H395">
            <v>57042.75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Hoja1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6">
          <cell r="H16">
            <v>5900</v>
          </cell>
        </row>
        <row r="17">
          <cell r="H17">
            <v>13629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193600</v>
          </cell>
        </row>
        <row r="21">
          <cell r="H21">
            <v>632715.18000000005</v>
          </cell>
        </row>
        <row r="22">
          <cell r="H22">
            <v>1550275.06</v>
          </cell>
        </row>
        <row r="23">
          <cell r="H23">
            <v>3285156</v>
          </cell>
        </row>
        <row r="24">
          <cell r="H24">
            <v>1906121.8</v>
          </cell>
        </row>
        <row r="26">
          <cell r="H26">
            <v>251823.89</v>
          </cell>
        </row>
        <row r="27">
          <cell r="H27">
            <v>0</v>
          </cell>
        </row>
        <row r="28">
          <cell r="H28">
            <v>2231085</v>
          </cell>
        </row>
        <row r="29">
          <cell r="H29">
            <v>11963534.98</v>
          </cell>
        </row>
        <row r="30">
          <cell r="H30">
            <v>97425.52</v>
          </cell>
        </row>
        <row r="31">
          <cell r="H31">
            <v>404613.5</v>
          </cell>
        </row>
        <row r="32">
          <cell r="H32">
            <v>3526276.8600000003</v>
          </cell>
        </row>
        <row r="33">
          <cell r="H33">
            <v>0</v>
          </cell>
        </row>
        <row r="34">
          <cell r="H34">
            <v>24891795.019999996</v>
          </cell>
        </row>
        <row r="52">
          <cell r="H52">
            <v>367662.6</v>
          </cell>
        </row>
        <row r="53">
          <cell r="H53">
            <v>0</v>
          </cell>
        </row>
        <row r="54">
          <cell r="H54">
            <v>2446516.25</v>
          </cell>
        </row>
        <row r="55">
          <cell r="H55">
            <v>0</v>
          </cell>
        </row>
        <row r="56">
          <cell r="H56">
            <v>250460.9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workbookViewId="0">
      <selection activeCell="G29" sqref="G29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3.57031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4.42578125" customWidth="1"/>
    <col min="9" max="9" width="15.7109375" customWidth="1"/>
    <col min="10" max="10" width="13.7109375" customWidth="1"/>
    <col min="11" max="11" width="14.85546875" customWidth="1"/>
    <col min="12" max="12" width="15" customWidth="1"/>
    <col min="13" max="13" width="13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6" ht="18.7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ht="15.75" x14ac:dyDescent="0.25">
      <c r="A7" s="46" t="s">
        <v>107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6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1856111902</v>
      </c>
      <c r="C11" s="26">
        <f>C12+C18+C28+C38+C46+C54+C64+C69+C72</f>
        <v>0</v>
      </c>
      <c r="D11" s="26">
        <f t="shared" si="0"/>
        <v>61496147.729999997</v>
      </c>
      <c r="E11" s="26">
        <f t="shared" si="0"/>
        <v>97021497.810000017</v>
      </c>
      <c r="F11" s="26">
        <f t="shared" si="0"/>
        <v>54110064.459999993</v>
      </c>
      <c r="G11" s="26">
        <f t="shared" ref="G11:O11" si="1">G12+G18+G28+G38+G46+G54+G64+G69+G72</f>
        <v>112436572.56999998</v>
      </c>
      <c r="H11" s="26">
        <f t="shared" si="1"/>
        <v>107042083.59999999</v>
      </c>
      <c r="I11" s="26">
        <f t="shared" si="1"/>
        <v>101850863.06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533957229.22999996</v>
      </c>
    </row>
    <row r="12" spans="1:16" x14ac:dyDescent="0.25">
      <c r="A12" s="36" t="s">
        <v>2</v>
      </c>
      <c r="B12" s="23">
        <f>B13+B14+B15+B16+B17</f>
        <v>780579852</v>
      </c>
      <c r="C12" s="23">
        <f>C13+C14+C15+C16+C17</f>
        <v>0</v>
      </c>
      <c r="D12" s="24">
        <f>SUM(D13:D17)</f>
        <v>40373158.93</v>
      </c>
      <c r="E12" s="24">
        <f t="shared" ref="E12:P12" si="2">SUM(E13:E17)</f>
        <v>31208139.170000002</v>
      </c>
      <c r="F12" s="24">
        <f t="shared" si="2"/>
        <v>32858961.710000001</v>
      </c>
      <c r="G12" s="24">
        <f t="shared" si="2"/>
        <v>63783397.619999997</v>
      </c>
      <c r="H12" s="24">
        <f t="shared" si="2"/>
        <v>32224694.159999996</v>
      </c>
      <c r="I12" s="24">
        <f t="shared" si="2"/>
        <v>47832271.5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248280623.09</v>
      </c>
    </row>
    <row r="13" spans="1:16" x14ac:dyDescent="0.25">
      <c r="A13" s="40" t="s">
        <v>3</v>
      </c>
      <c r="B13" s="29">
        <f>217174227+240678431</f>
        <v>457852658</v>
      </c>
      <c r="C13" s="9">
        <v>0</v>
      </c>
      <c r="D13" s="1">
        <f>17528169.66+8326143.51</f>
        <v>25854313.170000002</v>
      </c>
      <c r="E13" s="14">
        <f>'[1]CONS.AÑO 2024 MODIFICADO'!$G$31+'[1]CONS.AÑO 2024 MODIFICADO'!$H$31</f>
        <v>26929053.850000001</v>
      </c>
      <c r="F13" s="1">
        <f>8461847.18+17316206.56</f>
        <v>25778053.739999998</v>
      </c>
      <c r="G13" s="1">
        <f>17354206.56+8449154.26+257109.04</f>
        <v>26060469.859999999</v>
      </c>
      <c r="H13" s="1">
        <f>17298843.93+8423407.87</f>
        <v>25722251.799999997</v>
      </c>
      <c r="I13" s="48">
        <f>17279843.93+7465693.53+38000+27272.72+824626.2</f>
        <v>25635436.379999999</v>
      </c>
      <c r="J13" s="1"/>
      <c r="K13" s="1"/>
      <c r="L13" s="1"/>
      <c r="M13" s="1"/>
      <c r="N13" s="1"/>
      <c r="O13" s="1"/>
      <c r="P13" s="16">
        <f>D13+E13+F13+G13+H13+I13+J13+K13+L13+M13+N13+O13</f>
        <v>155979578.80000001</v>
      </c>
    </row>
    <row r="14" spans="1:16" x14ac:dyDescent="0.25">
      <c r="A14" s="40" t="s">
        <v>4</v>
      </c>
      <c r="B14" s="29">
        <f>259670162+6376956</f>
        <v>266047118</v>
      </c>
      <c r="C14" s="9"/>
      <c r="D14" s="1">
        <f>419618+10215352.86</f>
        <v>10634970.859999999</v>
      </c>
      <c r="E14" s="1">
        <f>'[1]CONS.AÑO 2024 MODIFICADO'!$G$55</f>
        <v>419618</v>
      </c>
      <c r="F14" s="1">
        <f>2832294.85+419618</f>
        <v>3251912.85</v>
      </c>
      <c r="G14" s="1">
        <f>502618+33386158.99</f>
        <v>33888776.989999995</v>
      </c>
      <c r="H14" s="1">
        <f>499618+2193817.92</f>
        <v>2693435.92</v>
      </c>
      <c r="I14" s="1">
        <f>499618+17891134.78</f>
        <v>18390752.780000001</v>
      </c>
      <c r="J14" s="1"/>
      <c r="K14" s="1"/>
      <c r="L14" s="1"/>
      <c r="M14" s="1"/>
      <c r="N14" s="1"/>
      <c r="O14" s="1"/>
      <c r="P14" s="16">
        <f t="shared" ref="P14:P45" si="3">D14+E14+F14+G14+H14+I14+J14+K14+L14+M14+N14+O14</f>
        <v>69279467.400000006</v>
      </c>
    </row>
    <row r="15" spans="1:16" x14ac:dyDescent="0.25">
      <c r="A15" s="40" t="s">
        <v>36</v>
      </c>
      <c r="B15" s="29">
        <v>0</v>
      </c>
      <c r="C15" s="9"/>
      <c r="D15" s="1">
        <v>0</v>
      </c>
      <c r="E15" s="1">
        <v>0</v>
      </c>
      <c r="F15" s="1">
        <v>0</v>
      </c>
      <c r="G15" s="1"/>
      <c r="H15" s="1"/>
      <c r="I15" s="1"/>
      <c r="J15" s="1"/>
      <c r="K15" s="1"/>
      <c r="L15" s="1"/>
      <c r="M15" s="1"/>
      <c r="N15" s="1"/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/>
      <c r="D16" s="1">
        <v>0</v>
      </c>
      <c r="E16" s="1">
        <v>0</v>
      </c>
      <c r="F16" s="1">
        <v>0</v>
      </c>
      <c r="G16" s="1"/>
      <c r="H16" s="1"/>
      <c r="I16" s="1"/>
      <c r="J16" s="1"/>
      <c r="K16" s="1"/>
      <c r="L16" s="1"/>
      <c r="M16" s="1"/>
      <c r="N16" s="1"/>
      <c r="O16" s="1"/>
      <c r="P16" s="16">
        <f t="shared" si="3"/>
        <v>0</v>
      </c>
    </row>
    <row r="17" spans="1:16" x14ac:dyDescent="0.25">
      <c r="A17" s="40" t="s">
        <v>6</v>
      </c>
      <c r="B17" s="29">
        <f>22569083+34110993</f>
        <v>56680076</v>
      </c>
      <c r="C17" s="9"/>
      <c r="D17" s="1">
        <f>2696049.06+1187825.84</f>
        <v>3883874.9000000004</v>
      </c>
      <c r="E17" s="1">
        <f>'[1]CONS.AÑO 2024 MODIFICADO'!$G$83+'[1]CONS.AÑO 2024 MODIFICADO'!$H$83</f>
        <v>3859467.3200000003</v>
      </c>
      <c r="F17" s="1">
        <f>1165209.75+2663785.37</f>
        <v>3828995.12</v>
      </c>
      <c r="G17" s="1">
        <v>3834150.77</v>
      </c>
      <c r="H17" s="1">
        <f>2661113.26+1147893.18</f>
        <v>3809006.4399999995</v>
      </c>
      <c r="I17" s="1">
        <f>1225140.86+1226868.86+206179.44+88511.19+529317.67+530064.32</f>
        <v>3806082.34</v>
      </c>
      <c r="J17" s="1"/>
      <c r="K17" s="1"/>
      <c r="L17" s="1"/>
      <c r="M17" s="1"/>
      <c r="N17" s="1"/>
      <c r="O17" s="1"/>
      <c r="P17" s="16">
        <f t="shared" si="3"/>
        <v>23021576.889999997</v>
      </c>
    </row>
    <row r="18" spans="1:16" x14ac:dyDescent="0.25">
      <c r="A18" s="37" t="s">
        <v>7</v>
      </c>
      <c r="B18" s="12">
        <f>B19+B20+B21+B22+B23+B24+B25+B26+B27</f>
        <v>133048989</v>
      </c>
      <c r="C18" s="8">
        <f>C19+C20+C21+C22+C23+C24+C25+C26+C27</f>
        <v>0</v>
      </c>
      <c r="D18" s="8">
        <f>SUM(D19:D27)</f>
        <v>2805637.23</v>
      </c>
      <c r="E18" s="8">
        <f t="shared" ref="E18:O18" si="4">SUM(E19:E27)</f>
        <v>5795355.4299999997</v>
      </c>
      <c r="F18" s="8">
        <f>SUM(F19:F27)</f>
        <v>9192092.6899999995</v>
      </c>
      <c r="G18" s="8">
        <f t="shared" si="4"/>
        <v>8195856.8599999994</v>
      </c>
      <c r="H18" s="8">
        <f t="shared" si="4"/>
        <v>9488828.4100000001</v>
      </c>
      <c r="I18" s="8">
        <f t="shared" si="4"/>
        <v>7587397.04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43065167.659999996</v>
      </c>
    </row>
    <row r="19" spans="1:16" x14ac:dyDescent="0.25">
      <c r="A19" s="40" t="s">
        <v>8</v>
      </c>
      <c r="B19" s="29">
        <v>33851509</v>
      </c>
      <c r="C19" s="9"/>
      <c r="D19" s="1">
        <v>1060481.42</v>
      </c>
      <c r="E19" s="1">
        <v>0</v>
      </c>
      <c r="F19" s="1">
        <v>2060833.44</v>
      </c>
      <c r="G19" s="1">
        <v>3340694.5</v>
      </c>
      <c r="H19" s="1">
        <v>1838832.72</v>
      </c>
      <c r="I19" s="1">
        <f>[2]VS!H16</f>
        <v>5900</v>
      </c>
      <c r="J19" s="1"/>
      <c r="K19" s="1"/>
      <c r="L19" s="1"/>
      <c r="M19" s="1"/>
      <c r="N19" s="1"/>
      <c r="O19" s="1"/>
      <c r="P19" s="16">
        <f t="shared" si="3"/>
        <v>8306742.0799999991</v>
      </c>
    </row>
    <row r="20" spans="1:16" x14ac:dyDescent="0.25">
      <c r="A20" s="40" t="s">
        <v>9</v>
      </c>
      <c r="B20" s="29">
        <v>906500</v>
      </c>
      <c r="C20" s="9"/>
      <c r="D20" s="1">
        <v>0</v>
      </c>
      <c r="E20" s="1">
        <v>0</v>
      </c>
      <c r="F20" s="1">
        <v>320</v>
      </c>
      <c r="G20" s="1">
        <v>0</v>
      </c>
      <c r="H20" s="1">
        <v>0</v>
      </c>
      <c r="I20" s="1">
        <f>[2]VS!H17</f>
        <v>13629</v>
      </c>
      <c r="J20" s="1"/>
      <c r="K20" s="1"/>
      <c r="L20" s="1"/>
      <c r="M20" s="1"/>
      <c r="N20" s="1"/>
      <c r="O20" s="1"/>
      <c r="P20" s="16">
        <f t="shared" si="3"/>
        <v>13949</v>
      </c>
    </row>
    <row r="21" spans="1:16" x14ac:dyDescent="0.25">
      <c r="A21" s="40" t="s">
        <v>10</v>
      </c>
      <c r="B21" s="29">
        <v>4354346</v>
      </c>
      <c r="C21" s="9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>[2]VS!H18</f>
        <v>0</v>
      </c>
      <c r="J21" s="1"/>
      <c r="K21" s="1"/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1547481</v>
      </c>
      <c r="C22" s="9"/>
      <c r="D22" s="1">
        <v>1000</v>
      </c>
      <c r="E22" s="1">
        <v>0</v>
      </c>
      <c r="F22" s="1">
        <v>2000</v>
      </c>
      <c r="G22" s="1">
        <v>99000</v>
      </c>
      <c r="H22" s="1">
        <v>7300</v>
      </c>
      <c r="I22" s="1">
        <f>[2]VS!H19</f>
        <v>0</v>
      </c>
      <c r="J22" s="1"/>
      <c r="K22" s="1"/>
      <c r="L22" s="1"/>
      <c r="M22" s="1"/>
      <c r="N22" s="1"/>
      <c r="O22" s="1"/>
      <c r="P22" s="16">
        <f t="shared" si="3"/>
        <v>109300</v>
      </c>
    </row>
    <row r="23" spans="1:16" x14ac:dyDescent="0.25">
      <c r="A23" s="40" t="s">
        <v>12</v>
      </c>
      <c r="B23" s="29">
        <v>8590657</v>
      </c>
      <c r="C23" s="9">
        <v>0</v>
      </c>
      <c r="D23" s="1">
        <v>4500</v>
      </c>
      <c r="E23" s="1">
        <f>'[1]CONS.AÑO 2024 MODIFICADO'!$H$130</f>
        <v>1582840.46</v>
      </c>
      <c r="F23" s="1">
        <v>637056</v>
      </c>
      <c r="G23" s="1">
        <v>0</v>
      </c>
      <c r="H23" s="1">
        <v>283200</v>
      </c>
      <c r="I23" s="1">
        <f>[2]VS!H20</f>
        <v>193600</v>
      </c>
      <c r="J23" s="1"/>
      <c r="K23" s="1"/>
      <c r="L23" s="1"/>
      <c r="M23" s="1"/>
      <c r="N23" s="1"/>
      <c r="O23" s="1"/>
      <c r="P23" s="16">
        <f t="shared" si="3"/>
        <v>2701196.46</v>
      </c>
    </row>
    <row r="24" spans="1:16" x14ac:dyDescent="0.25">
      <c r="A24" s="40" t="s">
        <v>13</v>
      </c>
      <c r="B24" s="29">
        <v>22572455</v>
      </c>
      <c r="C24" s="9"/>
      <c r="D24" s="1">
        <v>546594.68000000005</v>
      </c>
      <c r="E24" s="1">
        <f>'[1]CONS.AÑO 2024 MODIFICADO'!$H$154</f>
        <v>601055.42000000004</v>
      </c>
      <c r="F24" s="1">
        <v>721205.82</v>
      </c>
      <c r="G24" s="1">
        <v>1040737.46</v>
      </c>
      <c r="H24" s="1">
        <v>0</v>
      </c>
      <c r="I24" s="1">
        <f>[2]VS!H21</f>
        <v>632715.18000000005</v>
      </c>
      <c r="J24" s="1"/>
      <c r="K24" s="1"/>
      <c r="L24" s="1"/>
      <c r="M24" s="1"/>
      <c r="N24" s="1"/>
      <c r="O24" s="1"/>
      <c r="P24" s="16">
        <f t="shared" si="3"/>
        <v>3542308.56</v>
      </c>
    </row>
    <row r="25" spans="1:16" x14ac:dyDescent="0.25">
      <c r="A25" s="40" t="s">
        <v>14</v>
      </c>
      <c r="B25" s="29">
        <v>35884945</v>
      </c>
      <c r="C25" s="9"/>
      <c r="D25" s="1">
        <v>722555.61</v>
      </c>
      <c r="E25" s="1">
        <f>'[1]CONS.AÑO 2024 MODIFICADO'!$H$163</f>
        <v>791369.86</v>
      </c>
      <c r="F25" s="1">
        <v>5165248.0999999996</v>
      </c>
      <c r="G25" s="1">
        <v>3220684.9</v>
      </c>
      <c r="H25" s="1">
        <f>1061334.53+1392408.76</f>
        <v>2453743.29</v>
      </c>
      <c r="I25" s="1">
        <f>[2]VS!H22</f>
        <v>1550275.06</v>
      </c>
      <c r="J25" s="1"/>
      <c r="K25" s="1"/>
      <c r="L25" s="1"/>
      <c r="M25" s="1"/>
      <c r="N25" s="1"/>
      <c r="O25" s="1"/>
      <c r="P25" s="16">
        <f t="shared" si="3"/>
        <v>13903876.819999998</v>
      </c>
    </row>
    <row r="26" spans="1:16" x14ac:dyDescent="0.25">
      <c r="A26" s="40" t="s">
        <v>15</v>
      </c>
      <c r="B26" s="29">
        <v>13841096</v>
      </c>
      <c r="C26" s="9"/>
      <c r="D26" s="1">
        <v>470505.52</v>
      </c>
      <c r="E26" s="1">
        <f>'[1]CONS.AÑO 2024 MODIFICADO'!$H$185</f>
        <v>456746.09</v>
      </c>
      <c r="F26" s="1">
        <v>605429.32999999996</v>
      </c>
      <c r="G26" s="1">
        <v>494740</v>
      </c>
      <c r="H26" s="1">
        <f>2801593+1038072</f>
        <v>3839665</v>
      </c>
      <c r="I26" s="1">
        <f>[2]VS!H23</f>
        <v>3285156</v>
      </c>
      <c r="J26" s="1"/>
      <c r="K26" s="1"/>
      <c r="L26" s="1"/>
      <c r="M26" s="1"/>
      <c r="N26" s="1"/>
      <c r="O26" s="1"/>
      <c r="P26" s="16">
        <f t="shared" si="3"/>
        <v>9152241.9399999995</v>
      </c>
    </row>
    <row r="27" spans="1:16" x14ac:dyDescent="0.25">
      <c r="A27" s="40" t="s">
        <v>37</v>
      </c>
      <c r="B27" s="29">
        <v>11500000</v>
      </c>
      <c r="C27" s="44"/>
      <c r="D27" s="1">
        <v>0</v>
      </c>
      <c r="E27" s="1">
        <f>'[1]CONS.AÑO 2024 MODIFICADO'!$H$214</f>
        <v>2363343.6</v>
      </c>
      <c r="F27" s="1">
        <v>0</v>
      </c>
      <c r="G27" s="1">
        <v>0</v>
      </c>
      <c r="H27" s="1">
        <v>1066087.3999999999</v>
      </c>
      <c r="I27" s="1">
        <f>[2]VS!H24</f>
        <v>1906121.8</v>
      </c>
      <c r="J27" s="1"/>
      <c r="K27" s="1"/>
      <c r="L27" s="1"/>
      <c r="M27" s="1"/>
      <c r="N27" s="1"/>
      <c r="O27" s="1"/>
      <c r="P27" s="16">
        <f t="shared" si="3"/>
        <v>5335552.8</v>
      </c>
    </row>
    <row r="28" spans="1:16" x14ac:dyDescent="0.25">
      <c r="A28" s="37" t="s">
        <v>16</v>
      </c>
      <c r="B28" s="12">
        <f>B29+B30+B31+B32+B33+B34+B35+B36+B37</f>
        <v>801036123</v>
      </c>
      <c r="C28" s="8">
        <f>C29+C30+C31+C32+C33+C34+C35+C36+C37</f>
        <v>0</v>
      </c>
      <c r="D28" s="8">
        <f>SUM(D29:D37)</f>
        <v>18317351.57</v>
      </c>
      <c r="E28" s="8">
        <f t="shared" ref="E28:N28" si="5">SUM(E29:E37)</f>
        <v>54125199.730000004</v>
      </c>
      <c r="F28" s="8">
        <f t="shared" si="5"/>
        <v>11154712.08</v>
      </c>
      <c r="G28" s="8">
        <f t="shared" si="5"/>
        <v>37593223.129999995</v>
      </c>
      <c r="H28" s="8">
        <f t="shared" si="5"/>
        <v>57171229.980000004</v>
      </c>
      <c r="I28" s="8">
        <f t="shared" si="5"/>
        <v>43366554.769999996</v>
      </c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221728271.25999999</v>
      </c>
    </row>
    <row r="29" spans="1:16" x14ac:dyDescent="0.25">
      <c r="A29" s="40" t="s">
        <v>17</v>
      </c>
      <c r="B29" s="29">
        <v>25491526</v>
      </c>
      <c r="C29" s="9">
        <v>0</v>
      </c>
      <c r="D29" s="1">
        <v>0</v>
      </c>
      <c r="E29" s="1">
        <f>'[1]CONS.AÑO 2024 MODIFICADO'!$H$219</f>
        <v>1621394.46</v>
      </c>
      <c r="F29" s="1">
        <v>116310</v>
      </c>
      <c r="G29" s="1">
        <v>3366036.2</v>
      </c>
      <c r="H29" s="1">
        <f>5648807.19+3913922.74</f>
        <v>9562729.9299999997</v>
      </c>
      <c r="I29" s="1">
        <f>[2]VS!H26</f>
        <v>251823.89</v>
      </c>
      <c r="J29" s="1"/>
      <c r="K29" s="1"/>
      <c r="L29" s="1"/>
      <c r="M29" s="1"/>
      <c r="N29" s="1"/>
      <c r="O29" s="1"/>
      <c r="P29" s="16">
        <f t="shared" si="3"/>
        <v>14918294.48</v>
      </c>
    </row>
    <row r="30" spans="1:16" x14ac:dyDescent="0.25">
      <c r="A30" s="40" t="s">
        <v>18</v>
      </c>
      <c r="B30" s="29">
        <v>6000543</v>
      </c>
      <c r="C30" s="9"/>
      <c r="D30" s="1">
        <v>0</v>
      </c>
      <c r="E30" s="1">
        <f>'[1]CONS.AÑO 2024 MODIFICADO'!$H$231</f>
        <v>18526</v>
      </c>
      <c r="F30" s="1">
        <v>0</v>
      </c>
      <c r="G30" s="1">
        <v>0</v>
      </c>
      <c r="H30" s="1">
        <v>4740</v>
      </c>
      <c r="I30" s="1">
        <f>[2]VS!H27</f>
        <v>0</v>
      </c>
      <c r="J30" s="1"/>
      <c r="K30" s="1"/>
      <c r="L30" s="1"/>
      <c r="M30" s="1"/>
      <c r="N30" s="1"/>
      <c r="O30" s="1"/>
      <c r="P30" s="16">
        <f t="shared" si="3"/>
        <v>23266</v>
      </c>
    </row>
    <row r="31" spans="1:16" x14ac:dyDescent="0.25">
      <c r="A31" s="40" t="s">
        <v>19</v>
      </c>
      <c r="B31" s="29">
        <v>5716102</v>
      </c>
      <c r="C31" s="9"/>
      <c r="D31" s="1">
        <v>942489.59999999998</v>
      </c>
      <c r="E31" s="1">
        <v>0</v>
      </c>
      <c r="F31" s="1">
        <v>0</v>
      </c>
      <c r="G31" s="1">
        <v>869129</v>
      </c>
      <c r="H31" s="1">
        <v>12949.32</v>
      </c>
      <c r="I31" s="1">
        <f>[2]VS!H28</f>
        <v>2231085</v>
      </c>
      <c r="J31" s="1"/>
      <c r="K31" s="1"/>
      <c r="L31" s="1"/>
      <c r="M31" s="1"/>
      <c r="N31" s="1"/>
      <c r="O31" s="1"/>
      <c r="P31" s="16">
        <f t="shared" si="3"/>
        <v>4055652.92</v>
      </c>
    </row>
    <row r="32" spans="1:16" x14ac:dyDescent="0.25">
      <c r="A32" s="40" t="s">
        <v>20</v>
      </c>
      <c r="B32" s="29">
        <f>130564050+170346050</f>
        <v>300910100</v>
      </c>
      <c r="C32" s="9">
        <v>0</v>
      </c>
      <c r="D32" s="1">
        <v>2132813</v>
      </c>
      <c r="E32" s="1">
        <f>'[1]CONS.AÑO 2024 MODIFICADO'!$H$253</f>
        <v>14186731.9</v>
      </c>
      <c r="F32" s="1">
        <v>2192727.36</v>
      </c>
      <c r="G32" s="1">
        <v>7541888.5999999996</v>
      </c>
      <c r="H32" s="1">
        <f>9059850+8045014.18</f>
        <v>17104864.18</v>
      </c>
      <c r="I32" s="1">
        <f>[2]VS!H29</f>
        <v>11963534.98</v>
      </c>
      <c r="J32" s="1"/>
      <c r="K32" s="1"/>
      <c r="L32" s="1"/>
      <c r="M32" s="1"/>
      <c r="N32" s="1"/>
      <c r="O32" s="1"/>
      <c r="P32" s="16">
        <f t="shared" si="3"/>
        <v>55122560.019999996</v>
      </c>
    </row>
    <row r="33" spans="1:16" x14ac:dyDescent="0.25">
      <c r="A33" s="40" t="s">
        <v>21</v>
      </c>
      <c r="B33" s="29">
        <v>2238424</v>
      </c>
      <c r="C33" s="9">
        <v>0</v>
      </c>
      <c r="D33" s="1">
        <v>0</v>
      </c>
      <c r="E33" s="1">
        <f>'[1]CONS.AÑO 2024 MODIFICADO'!$H$258</f>
        <v>25399.5</v>
      </c>
      <c r="F33" s="1">
        <v>21800</v>
      </c>
      <c r="G33" s="1">
        <v>0</v>
      </c>
      <c r="H33" s="1">
        <v>462799.64</v>
      </c>
      <c r="I33" s="1">
        <f>[2]VS!H30</f>
        <v>97425.52</v>
      </c>
      <c r="J33" s="1"/>
      <c r="K33" s="1"/>
      <c r="L33" s="1"/>
      <c r="M33" s="1"/>
      <c r="N33" s="1"/>
      <c r="O33" s="1"/>
      <c r="P33" s="16">
        <f t="shared" si="3"/>
        <v>607424.66</v>
      </c>
    </row>
    <row r="34" spans="1:16" x14ac:dyDescent="0.25">
      <c r="A34" s="40" t="s">
        <v>22</v>
      </c>
      <c r="B34" s="29">
        <v>2072158</v>
      </c>
      <c r="C34" s="9"/>
      <c r="D34" s="1">
        <v>0</v>
      </c>
      <c r="E34" s="1">
        <f>'[1]CONS.AÑO 2024 MODIFICADO'!$H$269</f>
        <v>1062</v>
      </c>
      <c r="F34" s="1">
        <v>940.01</v>
      </c>
      <c r="G34" s="1">
        <v>26833.200000000001</v>
      </c>
      <c r="H34" s="1">
        <v>17656</v>
      </c>
      <c r="I34" s="1">
        <f>[2]VS!H31</f>
        <v>404613.5</v>
      </c>
      <c r="J34" s="1"/>
      <c r="K34" s="1"/>
      <c r="L34" s="1"/>
      <c r="M34" s="1"/>
      <c r="N34" s="1"/>
      <c r="O34" s="1"/>
      <c r="P34" s="16">
        <f t="shared" si="3"/>
        <v>451104.71</v>
      </c>
    </row>
    <row r="35" spans="1:16" x14ac:dyDescent="0.25">
      <c r="A35" s="40" t="s">
        <v>23</v>
      </c>
      <c r="B35" s="29">
        <v>89301280</v>
      </c>
      <c r="C35" s="9"/>
      <c r="D35" s="1">
        <v>1247158.54</v>
      </c>
      <c r="E35" s="1">
        <f>'[1]CONS.AÑO 2024 MODIFICADO'!$H$294</f>
        <v>12111867.850000001</v>
      </c>
      <c r="F35" s="1">
        <v>190200</v>
      </c>
      <c r="G35" s="1">
        <v>3582752.88</v>
      </c>
      <c r="H35" s="1">
        <v>8329008.71</v>
      </c>
      <c r="I35" s="1">
        <f>[2]VS!H32</f>
        <v>3526276.8600000003</v>
      </c>
      <c r="J35" s="1"/>
      <c r="K35" s="1"/>
      <c r="L35" s="1"/>
      <c r="M35" s="1"/>
      <c r="N35" s="1"/>
      <c r="O35" s="1"/>
      <c r="P35" s="16">
        <f t="shared" si="3"/>
        <v>28987264.84</v>
      </c>
    </row>
    <row r="36" spans="1:16" x14ac:dyDescent="0.25">
      <c r="A36" s="40" t="s">
        <v>38</v>
      </c>
      <c r="B36" s="29">
        <v>0</v>
      </c>
      <c r="C36" s="9"/>
      <c r="D36" s="1">
        <v>0</v>
      </c>
      <c r="E36" s="1">
        <f>'[1]CONS.AÑO 2024 MODIFICADO'!$H$312</f>
        <v>0</v>
      </c>
      <c r="F36" s="1">
        <v>0</v>
      </c>
      <c r="G36" s="1">
        <v>0</v>
      </c>
      <c r="H36" s="1">
        <v>0</v>
      </c>
      <c r="I36" s="1">
        <f>[2]VS!H33</f>
        <v>0</v>
      </c>
      <c r="J36" s="1"/>
      <c r="K36" s="1"/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125964050+243341940</f>
        <v>369305990</v>
      </c>
      <c r="C37" s="9"/>
      <c r="D37" s="1">
        <v>13994890.43</v>
      </c>
      <c r="E37" s="1">
        <f>'[1]CONS.AÑO 2024 MODIFICADO'!$H$317</f>
        <v>26160218.02</v>
      </c>
      <c r="F37" s="1">
        <v>8632734.7100000009</v>
      </c>
      <c r="G37" s="1">
        <v>22206583.25</v>
      </c>
      <c r="H37" s="1">
        <f>3544985.44+18131496.76</f>
        <v>21676482.200000003</v>
      </c>
      <c r="I37" s="1">
        <f>[2]VS!H34</f>
        <v>24891795.019999996</v>
      </c>
      <c r="J37" s="1"/>
      <c r="K37" s="1"/>
      <c r="L37" s="1"/>
      <c r="M37" s="1"/>
      <c r="N37" s="1"/>
      <c r="O37" s="1"/>
      <c r="P37" s="16">
        <f t="shared" si="3"/>
        <v>117562703.63</v>
      </c>
    </row>
    <row r="38" spans="1:16" x14ac:dyDescent="0.25">
      <c r="A38" s="37" t="s">
        <v>25</v>
      </c>
      <c r="B38" s="12">
        <f>B39+B40+B41+B42+B43+B44+B45</f>
        <v>250000</v>
      </c>
      <c r="C38" s="12">
        <f>C39+C40+C41+C42+C43+C44+C45</f>
        <v>0</v>
      </c>
      <c r="D38" s="8">
        <f>SUM(D39:D45)</f>
        <v>0</v>
      </c>
      <c r="E38" s="8">
        <f t="shared" ref="E38:O38" si="6">SUM(E39:E45)</f>
        <v>0</v>
      </c>
      <c r="F38" s="8">
        <f t="shared" si="6"/>
        <v>174000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174000</v>
      </c>
    </row>
    <row r="39" spans="1:16" x14ac:dyDescent="0.25">
      <c r="A39" s="40" t="s">
        <v>26</v>
      </c>
      <c r="B39" s="29">
        <v>250000</v>
      </c>
      <c r="C39" s="9"/>
      <c r="D39" s="1">
        <v>0</v>
      </c>
      <c r="E39" s="1">
        <v>0</v>
      </c>
      <c r="F39" s="1">
        <v>174000</v>
      </c>
      <c r="G39" s="1"/>
      <c r="H39" s="1"/>
      <c r="I39" s="1"/>
      <c r="J39" s="1"/>
      <c r="K39" s="1"/>
      <c r="L39" s="1"/>
      <c r="M39" s="1"/>
      <c r="N39" s="1"/>
      <c r="O39" s="1"/>
      <c r="P39" s="16">
        <f t="shared" si="3"/>
        <v>174000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141196938</v>
      </c>
      <c r="C54" s="12">
        <f>C55+C56+C57+C58+C59+C60+C61+C62+C63</f>
        <v>0</v>
      </c>
      <c r="D54" s="8">
        <f>SUM(D55:D63)</f>
        <v>0</v>
      </c>
      <c r="E54" s="8">
        <f t="shared" ref="E54:O54" si="9">SUM(E55:E63)</f>
        <v>5892803.4800000004</v>
      </c>
      <c r="F54" s="8">
        <f t="shared" si="9"/>
        <v>730297.98</v>
      </c>
      <c r="G54" s="8">
        <f t="shared" si="9"/>
        <v>2864094.96</v>
      </c>
      <c r="H54" s="8">
        <f t="shared" si="9"/>
        <v>8157331.0499999998</v>
      </c>
      <c r="I54" s="8">
        <f t="shared" si="9"/>
        <v>3064639.75</v>
      </c>
      <c r="J54" s="8">
        <f t="shared" si="9"/>
        <v>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20709167.219999999</v>
      </c>
    </row>
    <row r="55" spans="1:16" x14ac:dyDescent="0.25">
      <c r="A55" s="40" t="s">
        <v>29</v>
      </c>
      <c r="B55" s="29">
        <v>17377495</v>
      </c>
      <c r="C55" s="9">
        <v>0</v>
      </c>
      <c r="D55" s="1"/>
      <c r="E55" s="1">
        <f>'[1]CONS.AÑO 2024 MODIFICADO'!$H$349</f>
        <v>204606.58</v>
      </c>
      <c r="F55" s="1">
        <v>101167.98</v>
      </c>
      <c r="G55" s="1">
        <v>798867.46</v>
      </c>
      <c r="H55" s="1">
        <v>1520064.55</v>
      </c>
      <c r="I55" s="1">
        <f>[2]VS!H52</f>
        <v>367662.6</v>
      </c>
      <c r="J55" s="1"/>
      <c r="K55" s="1"/>
      <c r="L55" s="1"/>
      <c r="M55" s="1"/>
      <c r="N55" s="1"/>
      <c r="O55" s="1"/>
      <c r="P55" s="16">
        <f t="shared" si="8"/>
        <v>2992369.1700000004</v>
      </c>
    </row>
    <row r="56" spans="1:16" x14ac:dyDescent="0.25">
      <c r="A56" s="40" t="s">
        <v>30</v>
      </c>
      <c r="B56" s="29">
        <v>5668530</v>
      </c>
      <c r="C56" s="9">
        <v>0</v>
      </c>
      <c r="D56" s="1"/>
      <c r="E56" s="1">
        <v>0</v>
      </c>
      <c r="F56" s="1">
        <v>0</v>
      </c>
      <c r="G56" s="1">
        <v>0</v>
      </c>
      <c r="H56" s="1">
        <v>0</v>
      </c>
      <c r="I56" s="1">
        <f>[2]VS!H53</f>
        <v>0</v>
      </c>
      <c r="J56" s="1"/>
      <c r="K56" s="1"/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v>98876977</v>
      </c>
      <c r="C57" s="9">
        <v>0</v>
      </c>
      <c r="D57" s="1"/>
      <c r="E57" s="1">
        <f>'[1]CONS.AÑO 2024 MODIFICADO'!$H$369</f>
        <v>5631154.1500000004</v>
      </c>
      <c r="F57" s="1">
        <v>629130</v>
      </c>
      <c r="G57" s="1">
        <v>1159447.5</v>
      </c>
      <c r="H57" s="1">
        <f>611004+5893032.5</f>
        <v>6504036.5</v>
      </c>
      <c r="I57" s="1">
        <f>[2]VS!H54</f>
        <v>2446516.25</v>
      </c>
      <c r="J57" s="1"/>
      <c r="K57" s="1"/>
      <c r="L57" s="1"/>
      <c r="M57" s="1"/>
      <c r="N57" s="1"/>
      <c r="O57" s="1"/>
      <c r="P57" s="16">
        <f t="shared" si="8"/>
        <v>16370284.4</v>
      </c>
    </row>
    <row r="58" spans="1:16" x14ac:dyDescent="0.25">
      <c r="A58" s="40" t="s">
        <v>32</v>
      </c>
      <c r="B58" s="29">
        <v>10227340</v>
      </c>
      <c r="C58" s="9">
        <v>0</v>
      </c>
      <c r="D58" s="1"/>
      <c r="E58" s="1">
        <v>0</v>
      </c>
      <c r="F58" s="1">
        <v>0</v>
      </c>
      <c r="G58" s="1">
        <v>0</v>
      </c>
      <c r="H58" s="1">
        <v>31860</v>
      </c>
      <c r="I58" s="1">
        <f>[2]VS!H55</f>
        <v>0</v>
      </c>
      <c r="J58" s="1"/>
      <c r="K58" s="1"/>
      <c r="L58" s="1"/>
      <c r="M58" s="1"/>
      <c r="N58" s="1"/>
      <c r="O58" s="1"/>
      <c r="P58" s="16">
        <f t="shared" si="8"/>
        <v>31860</v>
      </c>
    </row>
    <row r="59" spans="1:16" x14ac:dyDescent="0.25">
      <c r="A59" s="40" t="s">
        <v>33</v>
      </c>
      <c r="B59" s="29">
        <v>7446596</v>
      </c>
      <c r="C59" s="9"/>
      <c r="D59" s="1"/>
      <c r="E59" s="1">
        <f>'[1]CONS.AÑO 2024 MODIFICADO'!$H$395</f>
        <v>57042.75</v>
      </c>
      <c r="F59" s="1">
        <v>0</v>
      </c>
      <c r="G59" s="1">
        <v>905780</v>
      </c>
      <c r="H59" s="1">
        <v>101370</v>
      </c>
      <c r="I59" s="1">
        <f>[2]VS!H56</f>
        <v>250460.9</v>
      </c>
      <c r="J59" s="1"/>
      <c r="K59" s="1"/>
      <c r="L59" s="1"/>
      <c r="M59" s="1"/>
      <c r="N59" s="1"/>
      <c r="O59" s="1"/>
      <c r="P59" s="16">
        <f t="shared" si="8"/>
        <v>1314653.6499999999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>
        <v>0</v>
      </c>
      <c r="F60" s="1">
        <v>0</v>
      </c>
      <c r="G60" s="1"/>
      <c r="H60" s="1">
        <v>0</v>
      </c>
      <c r="I60" s="1">
        <f>[2]VS!H57</f>
        <v>0</v>
      </c>
      <c r="J60" s="1"/>
      <c r="K60" s="1"/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>
        <v>0</v>
      </c>
      <c r="G61" s="1"/>
      <c r="H61" s="1">
        <v>0</v>
      </c>
      <c r="I61" s="1">
        <f>[2]VS!H58</f>
        <v>0</v>
      </c>
      <c r="J61" s="1"/>
      <c r="K61" s="1"/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>
        <v>0</v>
      </c>
      <c r="F62" s="1">
        <v>0</v>
      </c>
      <c r="G62" s="1"/>
      <c r="H62" s="1">
        <v>0</v>
      </c>
      <c r="I62" s="1">
        <f>[2]VS!H59</f>
        <v>0</v>
      </c>
      <c r="J62" s="1"/>
      <c r="K62" s="1"/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>
        <v>0</v>
      </c>
      <c r="G63" s="1"/>
      <c r="H63" s="1">
        <v>0</v>
      </c>
      <c r="I63" s="1">
        <f>[2]VS!H60</f>
        <v>0</v>
      </c>
      <c r="J63" s="1"/>
      <c r="K63" s="1"/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1856111902</v>
      </c>
      <c r="C76" s="6">
        <f>C12+C18+C28+C38+C46+C54+C64+C69+C72</f>
        <v>0</v>
      </c>
      <c r="D76" s="6">
        <f>D12+D18+D28+D38+D46+D54+D64+D69+D72</f>
        <v>61496147.729999997</v>
      </c>
      <c r="E76" s="6">
        <f t="shared" ref="E76:P76" si="17">E12+E18+E28+E38+E46+E54+E64+E69+E72</f>
        <v>97021497.810000017</v>
      </c>
      <c r="F76" s="6">
        <f t="shared" si="17"/>
        <v>54110064.459999993</v>
      </c>
      <c r="G76" s="6">
        <f t="shared" si="17"/>
        <v>112436572.56999998</v>
      </c>
      <c r="H76" s="6">
        <f t="shared" si="17"/>
        <v>107042083.59999999</v>
      </c>
      <c r="I76" s="6">
        <f t="shared" si="17"/>
        <v>101850863.06</v>
      </c>
      <c r="J76" s="6">
        <f t="shared" si="17"/>
        <v>0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533957229.23000002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1856111902</v>
      </c>
      <c r="C88" s="41">
        <f>C76+C86</f>
        <v>0</v>
      </c>
      <c r="D88" s="41">
        <f t="shared" ref="D88:O88" si="19">D76+D86</f>
        <v>61496147.729999997</v>
      </c>
      <c r="E88" s="41">
        <f t="shared" si="19"/>
        <v>97021497.810000017</v>
      </c>
      <c r="F88" s="41">
        <f t="shared" si="19"/>
        <v>54110064.459999993</v>
      </c>
      <c r="G88" s="41">
        <f t="shared" si="19"/>
        <v>112436572.56999998</v>
      </c>
      <c r="H88" s="41">
        <f t="shared" si="19"/>
        <v>107042083.59999999</v>
      </c>
      <c r="I88" s="42">
        <f t="shared" si="19"/>
        <v>101850863.06</v>
      </c>
      <c r="J88" s="41">
        <f t="shared" si="19"/>
        <v>0</v>
      </c>
      <c r="K88" s="41">
        <f t="shared" si="19"/>
        <v>0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533957229.23000002</v>
      </c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objects="1" scenarios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JUNIO-2024 (OAI)</vt:lpstr>
      <vt:lpstr>'EJECUCION JUNIO-2024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2024-06-04T19:44:46Z</cp:lastPrinted>
  <dcterms:created xsi:type="dcterms:W3CDTF">2018-04-17T18:57:16Z</dcterms:created>
  <dcterms:modified xsi:type="dcterms:W3CDTF">2024-07-16T15:23:38Z</dcterms:modified>
</cp:coreProperties>
</file>