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04A1C7ED-8C0B-4DBD-A39F-C61D29C5F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NOVIEMBRE-2024 (OAI)" sheetId="19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'EJECUCION NOVIEMBRE-2024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9" l="1"/>
  <c r="N55" i="19"/>
  <c r="N37" i="19"/>
  <c r="N35" i="19"/>
  <c r="N34" i="19"/>
  <c r="N33" i="19"/>
  <c r="N32" i="19"/>
  <c r="N31" i="19"/>
  <c r="N30" i="19"/>
  <c r="N29" i="19"/>
  <c r="N26" i="19"/>
  <c r="N25" i="19"/>
  <c r="N24" i="19"/>
  <c r="N23" i="19"/>
  <c r="N22" i="19"/>
  <c r="N20" i="19"/>
  <c r="N19" i="19"/>
  <c r="N17" i="19"/>
  <c r="N14" i="19"/>
  <c r="N13" i="19"/>
  <c r="M37" i="19" l="1"/>
  <c r="M57" i="19"/>
  <c r="M55" i="19"/>
  <c r="M36" i="19"/>
  <c r="M35" i="19"/>
  <c r="M34" i="19"/>
  <c r="M33" i="19"/>
  <c r="M32" i="19"/>
  <c r="M31" i="19"/>
  <c r="M30" i="19"/>
  <c r="M29" i="19"/>
  <c r="M27" i="19"/>
  <c r="M25" i="19"/>
  <c r="M24" i="19"/>
  <c r="M23" i="19"/>
  <c r="M22" i="19"/>
  <c r="M20" i="19"/>
  <c r="M19" i="19"/>
  <c r="M17" i="19"/>
  <c r="M14" i="19"/>
  <c r="M13" i="19"/>
  <c r="C57" i="19" l="1"/>
  <c r="C58" i="19"/>
  <c r="C37" i="19"/>
  <c r="L17" i="19"/>
  <c r="L13" i="19"/>
  <c r="K17" i="19" l="1"/>
  <c r="K13" i="19" l="1"/>
  <c r="K55" i="19"/>
  <c r="K37" i="19"/>
  <c r="K35" i="19"/>
  <c r="K31" i="19"/>
  <c r="K26" i="19"/>
  <c r="K25" i="19"/>
  <c r="K23" i="19"/>
  <c r="K14" i="19"/>
  <c r="J37" i="19" l="1"/>
  <c r="J35" i="19"/>
  <c r="J34" i="19"/>
  <c r="J31" i="19"/>
  <c r="J26" i="19"/>
  <c r="J25" i="19"/>
  <c r="J23" i="19"/>
  <c r="J19" i="19"/>
  <c r="J38" i="19"/>
  <c r="J17" i="19"/>
  <c r="J13" i="19"/>
  <c r="I63" i="19"/>
  <c r="I62" i="19"/>
  <c r="I61" i="19"/>
  <c r="I60" i="19"/>
  <c r="I59" i="19"/>
  <c r="I58" i="19"/>
  <c r="I57" i="19"/>
  <c r="I56" i="19"/>
  <c r="I55" i="19"/>
  <c r="I37" i="19"/>
  <c r="I36" i="19"/>
  <c r="I35" i="19"/>
  <c r="I34" i="19"/>
  <c r="I33" i="19"/>
  <c r="I32" i="19"/>
  <c r="I31" i="19"/>
  <c r="I30" i="19"/>
  <c r="I29" i="19"/>
  <c r="I27" i="19"/>
  <c r="I26" i="19"/>
  <c r="I25" i="19"/>
  <c r="I24" i="19"/>
  <c r="I23" i="19"/>
  <c r="I22" i="19"/>
  <c r="I21" i="19"/>
  <c r="I20" i="19"/>
  <c r="I19" i="19"/>
  <c r="I17" i="19"/>
  <c r="I14" i="19"/>
  <c r="I13" i="19"/>
  <c r="H57" i="19" l="1"/>
  <c r="H37" i="19"/>
  <c r="H32" i="19"/>
  <c r="H29" i="19"/>
  <c r="H26" i="19"/>
  <c r="H25" i="19"/>
  <c r="H17" i="19"/>
  <c r="H14" i="19"/>
  <c r="H13" i="19"/>
  <c r="C28" i="19" l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<sst xmlns="http://schemas.openxmlformats.org/spreadsheetml/2006/main" count="108" uniqueCount="108">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</sst>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/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895350</xdr:colOff>
      <xdr:row>102</xdr:row>
      <xdr:rowOff>180975</xdr:rowOff>
    </xdr:from>
    <xdr:to>
      <xdr:col>5</xdr:col>
      <xdr:colOff>971550</xdr:colOff>
      <xdr:row>107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81975" y="202215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OCTUBRE-2024%20(SNS).xlsx" TargetMode="External"/><Relationship Id="rId1" Type="http://schemas.openxmlformats.org/officeDocument/2006/relationships/externalLinkPath" Target="EJECUCION%20PRESUPUESTAL%20OCTUBRE-2024%20(SNS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NIO-2024%20(SNS)%20(version%201)%20(version%201).xlsx" TargetMode="External"/><Relationship Id="rId1" Type="http://schemas.openxmlformats.org/officeDocument/2006/relationships/externalLinkPath" Target="EJECUCION%20PRESUPUESTAL%20JUNIO-2024%20(SNS)%20(version%201)%20(version%20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NOVIEMBRE-2024%20(SNS).xlsx" TargetMode="External"/><Relationship Id="rId1" Type="http://schemas.openxmlformats.org/officeDocument/2006/relationships/externalLinkPath" Target="EJECUCION%20PRESUPUESTAL%20NOVIEMBRE-2024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Hoja2"/>
      <sheetName val="Hoja3"/>
      <sheetName val="Hoja1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L10">
            <v>17166136.140000001</v>
          </cell>
        </row>
        <row r="11">
          <cell r="L11">
            <v>503236</v>
          </cell>
        </row>
        <row r="14">
          <cell r="L14">
            <v>2640796.67</v>
          </cell>
        </row>
        <row r="21">
          <cell r="L21">
            <v>9200000</v>
          </cell>
        </row>
        <row r="22">
          <cell r="L22">
            <v>10842049.42</v>
          </cell>
        </row>
        <row r="29">
          <cell r="L29">
            <v>4616443.5599999996</v>
          </cell>
        </row>
        <row r="32">
          <cell r="L32">
            <v>9126456.8100000005</v>
          </cell>
        </row>
        <row r="34">
          <cell r="L34"/>
        </row>
        <row r="54">
          <cell r="L54">
            <v>4464999.99</v>
          </cell>
        </row>
      </sheetData>
      <sheetData sheetId="8">
        <row r="10">
          <cell r="L10">
            <v>9466965.5299999993</v>
          </cell>
        </row>
        <row r="11">
          <cell r="L11">
            <v>38426189.409999996</v>
          </cell>
        </row>
        <row r="14">
          <cell r="L14">
            <v>1453790.7699999998</v>
          </cell>
        </row>
        <row r="16">
          <cell r="L16">
            <v>1962157.75</v>
          </cell>
        </row>
        <row r="17">
          <cell r="L17">
            <v>20650</v>
          </cell>
        </row>
        <row r="19">
          <cell r="L19">
            <v>2670</v>
          </cell>
        </row>
        <row r="20">
          <cell r="L20">
            <v>157600</v>
          </cell>
        </row>
        <row r="21">
          <cell r="L21">
            <v>559850.41</v>
          </cell>
        </row>
        <row r="22">
          <cell r="L22">
            <v>4294826.04</v>
          </cell>
        </row>
        <row r="24">
          <cell r="L24">
            <v>17600.009999999998</v>
          </cell>
        </row>
        <row r="26">
          <cell r="L26">
            <v>61470</v>
          </cell>
        </row>
        <row r="27">
          <cell r="L27">
            <v>679785.72</v>
          </cell>
        </row>
        <row r="28">
          <cell r="L28">
            <v>1631029.04</v>
          </cell>
        </row>
        <row r="29">
          <cell r="L29">
            <v>2106609.0900000008</v>
          </cell>
        </row>
        <row r="30">
          <cell r="L30">
            <v>204425</v>
          </cell>
        </row>
        <row r="31">
          <cell r="L31">
            <v>86486.02</v>
          </cell>
        </row>
        <row r="32">
          <cell r="L32">
            <v>2288178.9999999991</v>
          </cell>
        </row>
        <row r="33">
          <cell r="L33">
            <v>0</v>
          </cell>
        </row>
        <row r="34">
          <cell r="L34">
            <v>8500974.6400000025</v>
          </cell>
        </row>
        <row r="52">
          <cell r="L52">
            <v>96106.14</v>
          </cell>
        </row>
        <row r="54">
          <cell r="L54">
            <v>3939108.5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Hoja1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>
            <v>5900</v>
          </cell>
        </row>
        <row r="17">
          <cell r="H17">
            <v>13629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193600</v>
          </cell>
        </row>
        <row r="21">
          <cell r="H21">
            <v>632715.18000000005</v>
          </cell>
        </row>
        <row r="22">
          <cell r="H22">
            <v>1550275.06</v>
          </cell>
        </row>
        <row r="23">
          <cell r="H23">
            <v>3285156</v>
          </cell>
        </row>
        <row r="24">
          <cell r="H24">
            <v>1906121.8</v>
          </cell>
        </row>
        <row r="26">
          <cell r="H26">
            <v>251823.89</v>
          </cell>
        </row>
        <row r="27">
          <cell r="H27">
            <v>0</v>
          </cell>
        </row>
        <row r="28">
          <cell r="H28">
            <v>2231085</v>
          </cell>
        </row>
        <row r="29">
          <cell r="H29">
            <v>11963534.98</v>
          </cell>
        </row>
        <row r="30">
          <cell r="H30">
            <v>97425.52</v>
          </cell>
        </row>
        <row r="31">
          <cell r="H31">
            <v>404613.5</v>
          </cell>
        </row>
        <row r="32">
          <cell r="H32">
            <v>3526276.8600000003</v>
          </cell>
        </row>
        <row r="33">
          <cell r="H33">
            <v>0</v>
          </cell>
        </row>
        <row r="34">
          <cell r="H34">
            <v>24891795.019999996</v>
          </cell>
        </row>
        <row r="52">
          <cell r="H52">
            <v>367662.6</v>
          </cell>
        </row>
        <row r="53">
          <cell r="H53">
            <v>0</v>
          </cell>
        </row>
        <row r="54">
          <cell r="H54">
            <v>2446516.25</v>
          </cell>
        </row>
        <row r="55">
          <cell r="H55">
            <v>0</v>
          </cell>
        </row>
        <row r="56">
          <cell r="H56">
            <v>250460.9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J31">
            <v>26771439.57</v>
          </cell>
        </row>
        <row r="55">
          <cell r="J55">
            <v>1432105.29</v>
          </cell>
        </row>
        <row r="83">
          <cell r="J83">
            <v>3977111.2799999993</v>
          </cell>
        </row>
        <row r="93">
          <cell r="J93">
            <v>1746414.28</v>
          </cell>
        </row>
        <row r="111">
          <cell r="J111">
            <v>131819.76</v>
          </cell>
        </row>
        <row r="121">
          <cell r="J121">
            <v>2600</v>
          </cell>
        </row>
        <row r="130">
          <cell r="J130">
            <v>143600</v>
          </cell>
        </row>
        <row r="154">
          <cell r="J154">
            <v>401740.01</v>
          </cell>
        </row>
        <row r="163">
          <cell r="J163">
            <v>2660494.31</v>
          </cell>
        </row>
        <row r="185">
          <cell r="J185">
            <v>738960</v>
          </cell>
        </row>
        <row r="219">
          <cell r="J219">
            <v>2497851.37</v>
          </cell>
        </row>
        <row r="231">
          <cell r="J231">
            <v>950</v>
          </cell>
        </row>
        <row r="240">
          <cell r="J240">
            <v>593610.80000000005</v>
          </cell>
        </row>
        <row r="253">
          <cell r="J253">
            <v>2874266.2</v>
          </cell>
        </row>
        <row r="258">
          <cell r="J258">
            <v>51151.979999999996</v>
          </cell>
        </row>
        <row r="269">
          <cell r="J269">
            <v>2100.02</v>
          </cell>
        </row>
        <row r="294">
          <cell r="J294">
            <v>1939439</v>
          </cell>
        </row>
        <row r="317">
          <cell r="J317">
            <v>23837061.979999997</v>
          </cell>
        </row>
        <row r="349">
          <cell r="J349">
            <v>444303.51</v>
          </cell>
        </row>
        <row r="369">
          <cell r="J369">
            <v>1728521.88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G105" sqref="G105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6" t="s">
        <v>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x14ac:dyDescent="0.25">
      <c r="A7" s="47" t="s">
        <v>107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101850863.06</v>
      </c>
      <c r="J11" s="26">
        <f t="shared" si="1"/>
        <v>72159721.459999993</v>
      </c>
      <c r="K11" s="26">
        <f t="shared" si="1"/>
        <v>47534849.139999993</v>
      </c>
      <c r="L11" s="26">
        <f t="shared" si="1"/>
        <v>81785738.409999996</v>
      </c>
      <c r="M11" s="26">
        <f t="shared" si="1"/>
        <v>136191866.56999999</v>
      </c>
      <c r="N11" s="26">
        <f t="shared" si="1"/>
        <v>71975541.239999995</v>
      </c>
      <c r="O11" s="26">
        <f t="shared" si="1"/>
        <v>0</v>
      </c>
      <c r="P11" s="27">
        <f>SUM(D11:O11)</f>
        <v>943604946.04999995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47832271.5</v>
      </c>
      <c r="J12" s="24">
        <f t="shared" si="2"/>
        <v>30088512.949999999</v>
      </c>
      <c r="K12" s="24">
        <f t="shared" si="2"/>
        <v>32929356.219999999</v>
      </c>
      <c r="L12" s="24">
        <f t="shared" si="2"/>
        <v>30776472.450000003</v>
      </c>
      <c r="M12" s="24">
        <f t="shared" si="2"/>
        <v>69657114.519999996</v>
      </c>
      <c r="N12" s="24">
        <f t="shared" si="2"/>
        <v>32180656.140000001</v>
      </c>
      <c r="O12" s="24">
        <f t="shared" si="2"/>
        <v>0</v>
      </c>
      <c r="P12" s="24">
        <f t="shared" si="2"/>
        <v>443912735.37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45">
        <f>17279843.93+7465693.53+38000+27272.72+824626.2</f>
        <v>25635436.379999999</v>
      </c>
      <c r="J13" s="1">
        <f>17205195+7420693.53+824626.2+342711.84</f>
        <v>25793226.57</v>
      </c>
      <c r="K13" s="1">
        <f>17173374.41+7421342.45+862626.2+200000</f>
        <v>25657343.059999999</v>
      </c>
      <c r="L13" s="1">
        <f>17265485.07+9156232.06</f>
        <v>26421717.130000003</v>
      </c>
      <c r="M13" s="1">
        <f>'[2]TRANSF CORRIENTE'!$L$10+[2]VS!$L$10</f>
        <v>26633101.670000002</v>
      </c>
      <c r="N13" s="1">
        <f>'[4]CONS.AÑO 2024 MODIFICADO'!$J$31</f>
        <v>26771439.57</v>
      </c>
      <c r="O13" s="1"/>
      <c r="P13" s="16">
        <f>D13+E13+F13+G13+H13+I13+J13+K13+L13+M13+N13+O13</f>
        <v>287256406.80000001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>
        <f>499618+17891134.78</f>
        <v>18390752.780000001</v>
      </c>
      <c r="J14" s="1">
        <v>507618</v>
      </c>
      <c r="K14" s="1">
        <f>507618+2981524.1</f>
        <v>3489142.1</v>
      </c>
      <c r="L14" s="1">
        <v>507618</v>
      </c>
      <c r="M14" s="1">
        <f>'[2]TRANSF CORRIENTE'!$L$11+[2]VS!$L$11</f>
        <v>38929425.409999996</v>
      </c>
      <c r="N14" s="1">
        <f>'[4]CONS.AÑO 2024 MODIFICADO'!$J$55</f>
        <v>1432105.29</v>
      </c>
      <c r="O14" s="1"/>
      <c r="P14" s="16">
        <f t="shared" ref="P14:P45" si="3">D14+E14+F14+G14+H14+I14+J14+K14+L14+M14+N14+O14</f>
        <v>114145376.2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>
        <f>1225140.86+1226868.86+206179.44+88511.19+529317.67+530064.32</f>
        <v>3806082.34</v>
      </c>
      <c r="J17" s="1">
        <f>1745975.42+1748438.11+293254.85</f>
        <v>3787668.3800000004</v>
      </c>
      <c r="K17" s="1">
        <f>1743765.34+1746224.92+292880.8</f>
        <v>3782871.0599999996</v>
      </c>
      <c r="L17" s="1">
        <f>2656086.46+1191050.86</f>
        <v>3847137.3200000003</v>
      </c>
      <c r="M17" s="1">
        <f>'[2]TRANSF CORRIENTE'!$L$14+[2]VS!$L$14</f>
        <v>4094587.4399999995</v>
      </c>
      <c r="N17" s="1">
        <f>'[4]CONS.AÑO 2024 MODIFICADO'!$J$83</f>
        <v>3977111.2799999993</v>
      </c>
      <c r="O17" s="1"/>
      <c r="P17" s="16">
        <f t="shared" si="3"/>
        <v>42510952.36999999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9100000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7587397.04</v>
      </c>
      <c r="J18" s="8">
        <f t="shared" si="4"/>
        <v>6504841.7400000002</v>
      </c>
      <c r="K18" s="8">
        <f t="shared" si="4"/>
        <v>3428969.39</v>
      </c>
      <c r="L18" s="8">
        <f t="shared" si="4"/>
        <v>15369685.91</v>
      </c>
      <c r="M18" s="8">
        <f t="shared" si="4"/>
        <v>28607961.040000003</v>
      </c>
      <c r="N18" s="8">
        <f t="shared" si="4"/>
        <v>5825628.3599999994</v>
      </c>
      <c r="O18" s="8">
        <f t="shared" si="4"/>
        <v>0</v>
      </c>
      <c r="P18" s="18">
        <f>SUM(P19:P27)</f>
        <v>102802254.09999999</v>
      </c>
    </row>
    <row r="19" spans="1:16" ht="15" customHeight="1" x14ac:dyDescent="0.25">
      <c r="A19" s="40" t="s">
        <v>8</v>
      </c>
      <c r="B19" s="29">
        <v>33851509</v>
      </c>
      <c r="C19" s="9">
        <v>-4900000</v>
      </c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>
        <f>[3]VS!H16</f>
        <v>5900</v>
      </c>
      <c r="J19" s="1">
        <f>1922559.82+404767.61+370556</f>
        <v>2697883.43</v>
      </c>
      <c r="K19" s="1">
        <v>0</v>
      </c>
      <c r="L19" s="1">
        <v>2675180.92</v>
      </c>
      <c r="M19" s="1">
        <f>[2]VS!$L$16</f>
        <v>1962157.75</v>
      </c>
      <c r="N19" s="1">
        <f>'[4]CONS.AÑO 2024 MODIFICADO'!$J$93</f>
        <v>1746414.28</v>
      </c>
      <c r="O19" s="1"/>
      <c r="P19" s="16">
        <f t="shared" si="3"/>
        <v>17388378.460000001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>
        <f>[3]VS!H17</f>
        <v>13629</v>
      </c>
      <c r="J20" s="1">
        <v>0</v>
      </c>
      <c r="K20" s="1">
        <v>222784</v>
      </c>
      <c r="L20" s="1">
        <v>34692</v>
      </c>
      <c r="M20" s="1">
        <f>[2]VS!$L$17</f>
        <v>20650</v>
      </c>
      <c r="N20" s="1">
        <f>'[4]CONS.AÑO 2024 MODIFICADO'!$J$111</f>
        <v>131819.76</v>
      </c>
      <c r="O20" s="1"/>
      <c r="P20" s="16">
        <f t="shared" si="3"/>
        <v>423894.76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>[3]VS!H18</f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>
        <f>[3]VS!H19</f>
        <v>0</v>
      </c>
      <c r="J22" s="1">
        <v>0</v>
      </c>
      <c r="K22" s="1">
        <v>16000</v>
      </c>
      <c r="L22" s="1">
        <v>15560</v>
      </c>
      <c r="M22" s="1">
        <f>[2]VS!$L$19</f>
        <v>2670</v>
      </c>
      <c r="N22" s="1">
        <f>'[4]CONS.AÑO 2024 MODIFICADO'!$J$121</f>
        <v>2600</v>
      </c>
      <c r="O22" s="1"/>
      <c r="P22" s="16">
        <f t="shared" si="3"/>
        <v>146130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>
        <f>[3]VS!H20</f>
        <v>193600</v>
      </c>
      <c r="J23" s="1">
        <f>20000+353056</f>
        <v>373056</v>
      </c>
      <c r="K23" s="1">
        <f>80000+141600</f>
        <v>221600</v>
      </c>
      <c r="L23" s="1">
        <v>283200</v>
      </c>
      <c r="M23" s="1">
        <f>[2]VS!$L$20</f>
        <v>157600</v>
      </c>
      <c r="N23" s="1">
        <f>'[4]CONS.AÑO 2024 MODIFICADO'!$J$130</f>
        <v>143600</v>
      </c>
      <c r="O23" s="1"/>
      <c r="P23" s="16">
        <f t="shared" si="3"/>
        <v>3880252.46</v>
      </c>
    </row>
    <row r="24" spans="1:16" x14ac:dyDescent="0.25">
      <c r="A24" s="40" t="s">
        <v>13</v>
      </c>
      <c r="B24" s="29">
        <v>22572455</v>
      </c>
      <c r="C24" s="9">
        <v>14000000</v>
      </c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>
        <f>[3]VS!H21</f>
        <v>632715.18000000005</v>
      </c>
      <c r="J24" s="1">
        <v>1071315.25</v>
      </c>
      <c r="K24" s="1">
        <v>0</v>
      </c>
      <c r="L24" s="1">
        <v>658381</v>
      </c>
      <c r="M24" s="1">
        <f>'[2]TRANSF CORRIENTE'!$L$21+[2]VS!$L$21</f>
        <v>9759850.4100000001</v>
      </c>
      <c r="N24" s="1">
        <f>'[4]CONS.AÑO 2024 MODIFICADO'!$J$154</f>
        <v>401740.01</v>
      </c>
      <c r="O24" s="1"/>
      <c r="P24" s="16">
        <f t="shared" si="3"/>
        <v>15433595.23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>
        <f>[3]VS!H22</f>
        <v>1550275.06</v>
      </c>
      <c r="J25" s="1">
        <f>390344+31506+288678.06+421909+8850</f>
        <v>1141287.06</v>
      </c>
      <c r="K25" s="1">
        <f>180162.99+64640.4+248036+371700</f>
        <v>864539.39</v>
      </c>
      <c r="L25" s="1">
        <v>10649335.960000001</v>
      </c>
      <c r="M25" s="1">
        <f>'[2]TRANSF CORRIENTE'!$L$22+[2]VS!$L$22</f>
        <v>15136875.460000001</v>
      </c>
      <c r="N25" s="1">
        <f>'[4]CONS.AÑO 2024 MODIFICADO'!$J$163</f>
        <v>2660494.31</v>
      </c>
      <c r="O25" s="1"/>
      <c r="P25" s="16">
        <f t="shared" si="3"/>
        <v>44356409</v>
      </c>
    </row>
    <row r="26" spans="1:16" x14ac:dyDescent="0.25">
      <c r="A26" s="40" t="s">
        <v>15</v>
      </c>
      <c r="B26" s="29">
        <v>13841096</v>
      </c>
      <c r="C26" s="9"/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>
        <f>[3]VS!H23</f>
        <v>3285156</v>
      </c>
      <c r="J26" s="1">
        <f>204140+554600+251340</f>
        <v>1010080</v>
      </c>
      <c r="K26" s="1">
        <f>135700+294840</f>
        <v>430540</v>
      </c>
      <c r="L26" s="1">
        <v>1053336.03</v>
      </c>
      <c r="M26" s="1">
        <v>1550557.41</v>
      </c>
      <c r="N26" s="1">
        <f>'[4]CONS.AÑO 2024 MODIFICADO'!$J$185</f>
        <v>738960</v>
      </c>
      <c r="O26" s="1"/>
      <c r="P26" s="16">
        <f t="shared" si="3"/>
        <v>13935715.379999999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>
        <f>[3]VS!H24</f>
        <v>1906121.8</v>
      </c>
      <c r="J27" s="1">
        <v>211220</v>
      </c>
      <c r="K27" s="1">
        <v>1673506</v>
      </c>
      <c r="L27" s="1">
        <v>0</v>
      </c>
      <c r="M27" s="1">
        <f>[2]VS!$L$24</f>
        <v>17600.009999999998</v>
      </c>
      <c r="N27" s="1">
        <v>0</v>
      </c>
      <c r="O27" s="1"/>
      <c r="P27" s="16">
        <f t="shared" si="3"/>
        <v>7237878.8099999996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41500000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43366554.769999996</v>
      </c>
      <c r="J28" s="8">
        <f t="shared" si="5"/>
        <v>35226366.769999996</v>
      </c>
      <c r="K28" s="8">
        <f t="shared" si="5"/>
        <v>8506920.1600000001</v>
      </c>
      <c r="L28" s="8">
        <f t="shared" si="5"/>
        <v>35009583.149999999</v>
      </c>
      <c r="M28" s="8">
        <f t="shared" si="5"/>
        <v>29301858.880000003</v>
      </c>
      <c r="N28" s="8">
        <f t="shared" si="5"/>
        <v>31796431.349999998</v>
      </c>
      <c r="O28" s="8">
        <f>SUM(O29:O37)</f>
        <v>0</v>
      </c>
      <c r="P28" s="43">
        <f t="shared" si="3"/>
        <v>361569431.56999999</v>
      </c>
    </row>
    <row r="29" spans="1:16" x14ac:dyDescent="0.25">
      <c r="A29" s="40" t="s">
        <v>17</v>
      </c>
      <c r="B29" s="29">
        <v>25491526</v>
      </c>
      <c r="C29" s="9">
        <v>6000000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>
        <f>[3]VS!H26</f>
        <v>251823.89</v>
      </c>
      <c r="J29" s="1">
        <v>251823.89</v>
      </c>
      <c r="K29" s="1">
        <v>1818951.96</v>
      </c>
      <c r="L29" s="1">
        <v>1751919.27</v>
      </c>
      <c r="M29" s="1">
        <f>[2]VS!$L$26</f>
        <v>61470</v>
      </c>
      <c r="N29" s="1">
        <f>'[4]CONS.AÑO 2024 MODIFICADO'!$J$219</f>
        <v>2497851.37</v>
      </c>
      <c r="O29" s="1"/>
      <c r="P29" s="16">
        <f t="shared" si="3"/>
        <v>21300310.970000003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>
        <f>[3]VS!H27</f>
        <v>0</v>
      </c>
      <c r="J30" s="1">
        <v>511530</v>
      </c>
      <c r="K30" s="1">
        <v>0</v>
      </c>
      <c r="L30" s="1">
        <v>0</v>
      </c>
      <c r="M30" s="1">
        <f>[2]VS!$L$27</f>
        <v>679785.72</v>
      </c>
      <c r="N30" s="1">
        <f>'[4]CONS.AÑO 2024 MODIFICADO'!$J$231</f>
        <v>950</v>
      </c>
      <c r="O30" s="1"/>
      <c r="P30" s="16">
        <f t="shared" si="3"/>
        <v>1215531.72</v>
      </c>
    </row>
    <row r="31" spans="1:16" x14ac:dyDescent="0.25">
      <c r="A31" s="40" t="s">
        <v>19</v>
      </c>
      <c r="B31" s="29">
        <v>5716102</v>
      </c>
      <c r="C31" s="9">
        <v>2000000</v>
      </c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>
        <f>[3]VS!H28</f>
        <v>2231085</v>
      </c>
      <c r="J31" s="1">
        <f>607747.2+124796.8</f>
        <v>732544</v>
      </c>
      <c r="K31" s="1">
        <f>80004+171808+174050</f>
        <v>425862</v>
      </c>
      <c r="L31" s="1">
        <v>427605.45</v>
      </c>
      <c r="M31" s="1">
        <f>[2]VS!$L$28</f>
        <v>1631029.04</v>
      </c>
      <c r="N31" s="1">
        <f>'[4]CONS.AÑO 2024 MODIFICADO'!$J$240</f>
        <v>593610.80000000005</v>
      </c>
      <c r="O31" s="1"/>
      <c r="P31" s="16">
        <f t="shared" si="3"/>
        <v>7866304.21</v>
      </c>
    </row>
    <row r="32" spans="1:16" x14ac:dyDescent="0.25">
      <c r="A32" s="40" t="s">
        <v>20</v>
      </c>
      <c r="B32" s="29">
        <f>130564050+170346050</f>
        <v>300910100</v>
      </c>
      <c r="C32" s="9">
        <v>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>
        <f>[3]VS!H29</f>
        <v>11963534.98</v>
      </c>
      <c r="J32" s="1">
        <v>7294211</v>
      </c>
      <c r="K32" s="1">
        <v>843277</v>
      </c>
      <c r="L32" s="1">
        <v>7113212.7999999998</v>
      </c>
      <c r="M32" s="1">
        <f>'[2]TRANSF CORRIENTE'!$L$29+[2]VS!$L$29</f>
        <v>6723052.6500000004</v>
      </c>
      <c r="N32" s="1">
        <f>'[4]CONS.AÑO 2024 MODIFICADO'!$J$253</f>
        <v>2874266.2</v>
      </c>
      <c r="O32" s="1"/>
      <c r="P32" s="16">
        <f t="shared" si="3"/>
        <v>79970579.670000002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>
        <f>[3]VS!H30</f>
        <v>97425.52</v>
      </c>
      <c r="J33" s="1">
        <v>8925.52</v>
      </c>
      <c r="K33" s="1">
        <v>0</v>
      </c>
      <c r="L33" s="1">
        <v>65988.58</v>
      </c>
      <c r="M33" s="1">
        <f>[2]VS!$L$30</f>
        <v>204425</v>
      </c>
      <c r="N33" s="1">
        <f>'[4]CONS.AÑO 2024 MODIFICADO'!$J$258</f>
        <v>51151.979999999996</v>
      </c>
      <c r="O33" s="1"/>
      <c r="P33" s="16">
        <f t="shared" si="3"/>
        <v>937915.74</v>
      </c>
    </row>
    <row r="34" spans="1:16" x14ac:dyDescent="0.25">
      <c r="A34" s="40" t="s">
        <v>22</v>
      </c>
      <c r="B34" s="29">
        <v>2072158</v>
      </c>
      <c r="C34" s="9">
        <v>0</v>
      </c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>
        <f>[3]VS!H31</f>
        <v>404613.5</v>
      </c>
      <c r="J34" s="1">
        <f>300.9+88500+31323.1+284489.5</f>
        <v>404613.5</v>
      </c>
      <c r="K34" s="1">
        <v>0</v>
      </c>
      <c r="L34" s="1">
        <v>192379.37</v>
      </c>
      <c r="M34" s="1">
        <f>[2]VS!$L$31</f>
        <v>86486.02</v>
      </c>
      <c r="N34" s="1">
        <f>'[4]CONS.AÑO 2024 MODIFICADO'!$J$269</f>
        <v>2100.02</v>
      </c>
      <c r="O34" s="1"/>
      <c r="P34" s="16">
        <f t="shared" si="3"/>
        <v>1136683.6199999999</v>
      </c>
    </row>
    <row r="35" spans="1:16" x14ac:dyDescent="0.25">
      <c r="A35" s="40" t="s">
        <v>23</v>
      </c>
      <c r="B35" s="29">
        <v>89301280</v>
      </c>
      <c r="C35" s="9">
        <v>22500000</v>
      </c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>
        <f>[3]VS!H32</f>
        <v>3526276.8600000003</v>
      </c>
      <c r="J35" s="1">
        <f>1431916.98+17500+5357.2+67260+247250.66</f>
        <v>1769284.8399999999</v>
      </c>
      <c r="K35" s="1">
        <f>400000+37020</f>
        <v>437020</v>
      </c>
      <c r="L35" s="1">
        <v>8807257.8900000006</v>
      </c>
      <c r="M35" s="1">
        <f>'[2]TRANSF CORRIENTE'!$L$32+[2]VS!$L$32</f>
        <v>11414635.809999999</v>
      </c>
      <c r="N35" s="1">
        <f>'[4]CONS.AÑO 2024 MODIFICADO'!$J$294</f>
        <v>1939439</v>
      </c>
      <c r="O35" s="1"/>
      <c r="P35" s="16">
        <f t="shared" si="3"/>
        <v>53354902.379999995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>
        <f>[3]VS!H33</f>
        <v>0</v>
      </c>
      <c r="J36" s="1">
        <v>0</v>
      </c>
      <c r="K36" s="1">
        <v>0</v>
      </c>
      <c r="L36" s="1">
        <v>0</v>
      </c>
      <c r="M36" s="1">
        <f>[2]VS!$L$33</f>
        <v>0</v>
      </c>
      <c r="N36" s="1">
        <v>0</v>
      </c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f>1000000+10000000</f>
        <v>11000000</v>
      </c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>
        <f>[3]VS!H34</f>
        <v>24891795.019999996</v>
      </c>
      <c r="J37" s="1">
        <f>465102.9+22297168.19+1246318.83+146042.7+96819+1982.4</f>
        <v>24253434.02</v>
      </c>
      <c r="K37" s="1">
        <f>524288.16+4457521.04</f>
        <v>4981809.2</v>
      </c>
      <c r="L37" s="1">
        <v>16651219.789999999</v>
      </c>
      <c r="M37" s="1">
        <f>'[2]TRANSF CORRIENTE'!$L$34+[2]VS!$L$34</f>
        <v>8500974.6400000025</v>
      </c>
      <c r="N37" s="1">
        <f>'[4]CONS.AÑO 2024 MODIFICADO'!$J$317</f>
        <v>23837061.979999997</v>
      </c>
      <c r="O37" s="1"/>
      <c r="P37" s="16">
        <f t="shared" si="3"/>
        <v>195787203.25999999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209772</v>
      </c>
      <c r="L38" s="8">
        <f t="shared" si="6"/>
        <v>155636.9</v>
      </c>
      <c r="M38" s="8">
        <f t="shared" si="6"/>
        <v>124717.5</v>
      </c>
      <c r="N38" s="8">
        <f t="shared" si="6"/>
        <v>0</v>
      </c>
      <c r="O38" s="8">
        <f t="shared" si="6"/>
        <v>0</v>
      </c>
      <c r="P38" s="18">
        <f>SUM(P39:PD45)</f>
        <v>664126.4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>
        <v>209772</v>
      </c>
      <c r="L39" s="1">
        <v>155636.9</v>
      </c>
      <c r="M39" s="1">
        <v>124717.5</v>
      </c>
      <c r="N39" s="1"/>
      <c r="O39" s="1"/>
      <c r="P39" s="16">
        <f t="shared" si="3"/>
        <v>664126.4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-50600000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3064639.75</v>
      </c>
      <c r="J54" s="8">
        <f t="shared" si="9"/>
        <v>340000</v>
      </c>
      <c r="K54" s="8">
        <f t="shared" si="9"/>
        <v>2459831.37</v>
      </c>
      <c r="L54" s="8">
        <f t="shared" si="9"/>
        <v>474360</v>
      </c>
      <c r="M54" s="8">
        <f t="shared" si="9"/>
        <v>8500214.6300000008</v>
      </c>
      <c r="N54" s="8">
        <f t="shared" si="9"/>
        <v>2172825.3899999997</v>
      </c>
      <c r="O54" s="8">
        <f t="shared" si="9"/>
        <v>0</v>
      </c>
      <c r="P54" s="18">
        <f>SUM(P55:P63)</f>
        <v>34656398.609999999</v>
      </c>
    </row>
    <row r="55" spans="1:16" ht="15" customHeight="1" x14ac:dyDescent="0.25">
      <c r="A55" s="40" t="s">
        <v>29</v>
      </c>
      <c r="B55" s="29">
        <v>17377495</v>
      </c>
      <c r="C55" s="9">
        <v>-3000000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>
        <f>[3]VS!H52</f>
        <v>367662.6</v>
      </c>
      <c r="J55" s="1">
        <v>0</v>
      </c>
      <c r="K55" s="1">
        <f>3764.2+9550.92</f>
        <v>13315.119999999999</v>
      </c>
      <c r="L55" s="1">
        <v>0</v>
      </c>
      <c r="M55" s="1">
        <f>[2]VS!$L$52</f>
        <v>96106.14</v>
      </c>
      <c r="N55" s="1">
        <f>'[4]CONS.AÑO 2024 MODIFICADO'!$J$349</f>
        <v>444303.51</v>
      </c>
      <c r="O55" s="1"/>
      <c r="P55" s="16">
        <f t="shared" si="8"/>
        <v>3546093.9400000004</v>
      </c>
    </row>
    <row r="56" spans="1:16" x14ac:dyDescent="0.25">
      <c r="A56" s="40" t="s">
        <v>30</v>
      </c>
      <c r="B56" s="29">
        <v>5668530</v>
      </c>
      <c r="C56" s="9">
        <v>-2000000</v>
      </c>
      <c r="D56" s="1"/>
      <c r="E56" s="1">
        <v>0</v>
      </c>
      <c r="F56" s="1">
        <v>0</v>
      </c>
      <c r="G56" s="1">
        <v>0</v>
      </c>
      <c r="H56" s="1">
        <v>0</v>
      </c>
      <c r="I56" s="1">
        <f>[3]VS!H53</f>
        <v>0</v>
      </c>
      <c r="J56" s="1"/>
      <c r="K56" s="1">
        <v>0</v>
      </c>
      <c r="L56" s="1">
        <v>0</v>
      </c>
      <c r="M56" s="1"/>
      <c r="N56" s="1">
        <v>0</v>
      </c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f>-4000000-22500000-6000000-2000000-1000000-2000000</f>
        <v>-37500000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>
        <f>[3]VS!H54</f>
        <v>2446516.25</v>
      </c>
      <c r="J57" s="1">
        <v>0</v>
      </c>
      <c r="K57" s="1">
        <v>2446516.25</v>
      </c>
      <c r="L57" s="1">
        <v>0</v>
      </c>
      <c r="M57" s="1">
        <f>'[2]TRANSF CORRIENTE'!$L$54+[2]VS!$L$54</f>
        <v>8404108.4900000002</v>
      </c>
      <c r="N57" s="1">
        <f>'[4]CONS.AÑO 2024 MODIFICADO'!$J$369</f>
        <v>1728521.88</v>
      </c>
      <c r="O57" s="1"/>
      <c r="P57" s="16">
        <f t="shared" si="8"/>
        <v>28949431.02</v>
      </c>
    </row>
    <row r="58" spans="1:16" x14ac:dyDescent="0.25">
      <c r="A58" s="40" t="s">
        <v>32</v>
      </c>
      <c r="B58" s="29">
        <v>10227340</v>
      </c>
      <c r="C58" s="9">
        <f>-5100000-2000000</f>
        <v>-7100000</v>
      </c>
      <c r="D58" s="1"/>
      <c r="E58" s="1">
        <v>0</v>
      </c>
      <c r="F58" s="1">
        <v>0</v>
      </c>
      <c r="G58" s="1">
        <v>0</v>
      </c>
      <c r="H58" s="1">
        <v>31860</v>
      </c>
      <c r="I58" s="1">
        <f>[3]VS!H55</f>
        <v>0</v>
      </c>
      <c r="J58" s="1"/>
      <c r="K58" s="1"/>
      <c r="L58" s="1">
        <v>0</v>
      </c>
      <c r="M58" s="1"/>
      <c r="N58" s="1"/>
      <c r="O58" s="1"/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>
        <v>-1000000</v>
      </c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>
        <f>[3]VS!H56</f>
        <v>250460.9</v>
      </c>
      <c r="J59" s="1">
        <v>340000</v>
      </c>
      <c r="K59" s="1"/>
      <c r="L59" s="1">
        <v>474360</v>
      </c>
      <c r="M59" s="1"/>
      <c r="N59" s="1"/>
      <c r="O59" s="1"/>
      <c r="P59" s="16">
        <f t="shared" si="8"/>
        <v>2129013.65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>
        <f>[3]VS!H57</f>
        <v>0</v>
      </c>
      <c r="J60" s="1"/>
      <c r="K60" s="1"/>
      <c r="L60" s="1">
        <v>0</v>
      </c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>
        <f>[3]VS!H58</f>
        <v>0</v>
      </c>
      <c r="J61" s="1"/>
      <c r="K61" s="1"/>
      <c r="L61" s="1">
        <v>0</v>
      </c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>
        <f>[3]VS!H59</f>
        <v>0</v>
      </c>
      <c r="J62" s="1"/>
      <c r="K62" s="1"/>
      <c r="L62" s="1">
        <v>0</v>
      </c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>
        <f>[3]VS!H60</f>
        <v>0</v>
      </c>
      <c r="J63" s="1"/>
      <c r="K63" s="1"/>
      <c r="L63" s="1">
        <v>0</v>
      </c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101850863.06</v>
      </c>
      <c r="J76" s="6">
        <f t="shared" si="17"/>
        <v>72159721.459999993</v>
      </c>
      <c r="K76" s="6">
        <f t="shared" si="17"/>
        <v>47534849.139999993</v>
      </c>
      <c r="L76" s="6">
        <f t="shared" si="17"/>
        <v>81785738.409999996</v>
      </c>
      <c r="M76" s="6">
        <f t="shared" si="17"/>
        <v>136191866.56999999</v>
      </c>
      <c r="N76" s="6">
        <f t="shared" si="17"/>
        <v>71975541.239999995</v>
      </c>
      <c r="O76" s="6">
        <f t="shared" si="17"/>
        <v>0</v>
      </c>
      <c r="P76" s="6">
        <f t="shared" si="17"/>
        <v>943604946.04999995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101850863.06</v>
      </c>
      <c r="J88" s="41">
        <f t="shared" si="19"/>
        <v>72159721.459999993</v>
      </c>
      <c r="K88" s="41">
        <f t="shared" si="19"/>
        <v>47534849.139999993</v>
      </c>
      <c r="L88" s="41">
        <f t="shared" si="19"/>
        <v>81785738.409999996</v>
      </c>
      <c r="M88" s="41">
        <f t="shared" si="19"/>
        <v>136191866.56999999</v>
      </c>
      <c r="N88" s="41">
        <f t="shared" si="19"/>
        <v>71975541.239999995</v>
      </c>
      <c r="O88" s="41">
        <f t="shared" si="19"/>
        <v>0</v>
      </c>
      <c r="P88" s="41">
        <f>P76+P86</f>
        <v>943604946.04999995</v>
      </c>
    </row>
    <row r="90" spans="1:16" x14ac:dyDescent="0.25">
      <c r="N90" s="49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NOVIEMBRE-2024 (OAI)</vt:lpstr>
      <vt:lpstr>'EJECUCION NOVIEMBRE-2024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2024-09-02T13:52:53Z</cp:lastPrinted>
  <dcterms:created xsi:type="dcterms:W3CDTF">2018-04-17T18:57:16Z</dcterms:created>
  <dcterms:modified xsi:type="dcterms:W3CDTF">2024-12-09T11:54:14Z</dcterms:modified>
</cp:coreProperties>
</file>