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6C4F58DD-8B42-4181-9533-DF6A45AC1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AGOSTO-2025 (OAI)" sheetId="19" r:id="rId1"/>
  </sheets>
  <externalReferences>
    <externalReference r:id="rId2"/>
    <externalReference r:id="rId3"/>
  </externalReferences>
  <definedNames>
    <definedName name="_xlnm.Print_Area" localSheetId="0">'EJECUCION AGOSTO-2025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9" l="1"/>
  <c r="C37" i="19"/>
  <c r="C26" i="19"/>
  <c r="C59" i="19"/>
  <c r="C31" i="19"/>
  <c r="C14" i="19"/>
  <c r="C35" i="19"/>
  <c r="C19" i="19"/>
  <c r="J59" i="19"/>
  <c r="J57" i="19"/>
  <c r="J55" i="19"/>
  <c r="J39" i="19"/>
  <c r="J37" i="19"/>
  <c r="J35" i="19"/>
  <c r="J34" i="19"/>
  <c r="J32" i="19"/>
  <c r="J31" i="19"/>
  <c r="J30" i="19"/>
  <c r="J29" i="19"/>
  <c r="J27" i="19"/>
  <c r="J26" i="19"/>
  <c r="J25" i="19"/>
  <c r="J24" i="19"/>
  <c r="J23" i="19"/>
  <c r="J22" i="19"/>
  <c r="J19" i="19"/>
  <c r="J17" i="19"/>
  <c r="J14" i="19"/>
  <c r="J13" i="19"/>
  <c r="J120" i="19" l="1"/>
  <c r="J119" i="19"/>
  <c r="B12" i="19"/>
  <c r="C54" i="19"/>
  <c r="B33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<sst xmlns="http://schemas.openxmlformats.org/spreadsheetml/2006/main" count="108" uniqueCount="108">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</sst>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10" fontId="0" fillId="0" borderId="0" xfId="14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5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" xfId="14" builtinId="5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819150</xdr:colOff>
      <xdr:row>104</xdr:row>
      <xdr:rowOff>161925</xdr:rowOff>
    </xdr:from>
    <xdr:to>
      <xdr:col>0</xdr:col>
      <xdr:colOff>3857625</xdr:colOff>
      <xdr:row>112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5454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-1.xlsx" TargetMode="External"/><Relationship Id="rId1" Type="http://schemas.openxmlformats.org/officeDocument/2006/relationships/externalLinkPath" Target="EJECUCION%20PRESUPUESTAL%20JULIO%202025%20CECANOT%20(SNS)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EJECUCION%20PRESUPUESTAL%202025%20SNS/EJECUCION%20PRESUPUESTAL%20MAYO%202025%20CECANOT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RESUMEN CxP "/>
      <sheetName val="INGRESOS POR ARS"/>
      <sheetName val="MATRIZ DE GLOSA"/>
    </sheetNames>
    <sheetDataSet>
      <sheetData sheetId="0"/>
      <sheetData sheetId="1">
        <row r="31">
          <cell r="J31">
            <v>30268471.240000002</v>
          </cell>
        </row>
        <row r="55">
          <cell r="J55">
            <v>1963704.27</v>
          </cell>
        </row>
        <row r="83">
          <cell r="J83">
            <v>4545959.93</v>
          </cell>
        </row>
        <row r="93">
          <cell r="J93">
            <v>5898854.2999999998</v>
          </cell>
        </row>
        <row r="121">
          <cell r="J121">
            <v>48000</v>
          </cell>
        </row>
        <row r="130">
          <cell r="J130">
            <v>563600</v>
          </cell>
        </row>
        <row r="154">
          <cell r="J154">
            <v>613775.46</v>
          </cell>
        </row>
        <row r="163">
          <cell r="J163">
            <v>512061.42</v>
          </cell>
        </row>
        <row r="185">
          <cell r="J185">
            <v>2181700</v>
          </cell>
        </row>
        <row r="214">
          <cell r="J214">
            <v>1362550.53</v>
          </cell>
        </row>
        <row r="219">
          <cell r="J219">
            <v>1771745.58</v>
          </cell>
        </row>
        <row r="231">
          <cell r="J231">
            <v>505040</v>
          </cell>
        </row>
        <row r="240">
          <cell r="J240">
            <v>25652.17</v>
          </cell>
        </row>
        <row r="253">
          <cell r="J253">
            <v>6023834.9900000002</v>
          </cell>
        </row>
        <row r="269">
          <cell r="J269">
            <v>1932206.05</v>
          </cell>
        </row>
        <row r="294">
          <cell r="J294">
            <v>8558439.9600000009</v>
          </cell>
        </row>
        <row r="317">
          <cell r="J317">
            <v>30293798.009999998</v>
          </cell>
        </row>
        <row r="342">
          <cell r="J342">
            <v>60999.5</v>
          </cell>
        </row>
        <row r="349">
          <cell r="J349">
            <v>196438.56</v>
          </cell>
        </row>
        <row r="369">
          <cell r="J369">
            <v>23329379.190000001</v>
          </cell>
        </row>
        <row r="395">
          <cell r="J395">
            <v>376110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E59">
            <v>6867331.0999999996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workbookViewId="0">
      <selection activeCell="K60" sqref="K60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8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15.75" x14ac:dyDescent="0.25">
      <c r="A7" s="49" t="s">
        <v>107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1133035887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103187359.19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78322394.270000011</v>
      </c>
      <c r="J11" s="26">
        <f t="shared" si="1"/>
        <v>121032321.16</v>
      </c>
      <c r="K11" s="26">
        <f t="shared" si="1"/>
        <v>136638019.59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725787153.16999996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-37505500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56671527.640000001</v>
      </c>
      <c r="J12" s="24">
        <f t="shared" si="2"/>
        <v>36778135.439999998</v>
      </c>
      <c r="K12" s="24">
        <f t="shared" si="2"/>
        <v>101450648.62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375988543.10000002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0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>
        <v>27903268.800000001</v>
      </c>
      <c r="J13" s="1">
        <f>'[1]CONS.AÑO 2024 MODIFICADO'!$J$31</f>
        <v>30268471.240000002</v>
      </c>
      <c r="K13" s="1">
        <v>29657587.359999999</v>
      </c>
      <c r="L13" s="1"/>
      <c r="M13" s="1"/>
      <c r="N13" s="1"/>
      <c r="O13" s="1"/>
      <c r="P13" s="16">
        <f>D13+E13+F13+G13+H13+I13+J13+K13+L13+M13+N13+O13</f>
        <v>227200962.19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f>-4000000-55500-1500000-31950000</f>
        <v>-37505500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508618+[2]VS!$G$11</f>
        <v>1361466.15</v>
      </c>
      <c r="I14" s="1">
        <v>24572327.780000001</v>
      </c>
      <c r="J14" s="1">
        <f>'[1]CONS.AÑO 2024 MODIFICADO'!$J$55</f>
        <v>1963704.27</v>
      </c>
      <c r="K14" s="1">
        <v>67239363.010000005</v>
      </c>
      <c r="L14" s="1"/>
      <c r="M14" s="1"/>
      <c r="N14" s="1"/>
      <c r="O14" s="1"/>
      <c r="P14" s="16">
        <f t="shared" ref="P14:P45" si="3">D14+E14+F14+G14+H14+I14+J14+K14+L14+M14+N14+O14</f>
        <v>114517020.36000001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>
        <v>0</v>
      </c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>
        <v>0</v>
      </c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>
        <v>4195931.0599999996</v>
      </c>
      <c r="J17" s="1">
        <f>'[1]CONS.AÑO 2024 MODIFICADO'!$J$83</f>
        <v>4545959.93</v>
      </c>
      <c r="K17" s="1">
        <v>4553698.25</v>
      </c>
      <c r="L17" s="1"/>
      <c r="M17" s="1"/>
      <c r="N17" s="1"/>
      <c r="O17" s="1"/>
      <c r="P17" s="16">
        <f t="shared" si="3"/>
        <v>34270560.549999997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11090000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1629966.86</v>
      </c>
      <c r="J18" s="8">
        <f t="shared" si="4"/>
        <v>11180541.709999999</v>
      </c>
      <c r="K18" s="8">
        <f t="shared" si="4"/>
        <v>2059517.0499999998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41905823.689999998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f>200000+460000+2130000</f>
        <v>2790000</v>
      </c>
      <c r="D19" s="1"/>
      <c r="E19" s="1">
        <v>5071888</v>
      </c>
      <c r="F19" s="1">
        <v>1785551.51</v>
      </c>
      <c r="G19" s="1">
        <v>696734.43</v>
      </c>
      <c r="H19" s="1">
        <f>[2]VS!G16</f>
        <v>496734.43</v>
      </c>
      <c r="I19" s="1">
        <v>135451</v>
      </c>
      <c r="J19" s="1">
        <f>'[1]CONS.AÑO 2024 MODIFICADO'!$J$93</f>
        <v>5898854.2999999998</v>
      </c>
      <c r="K19" s="1">
        <v>0</v>
      </c>
      <c r="L19" s="1"/>
      <c r="M19" s="1"/>
      <c r="N19" s="1"/>
      <c r="O19" s="1"/>
      <c r="P19" s="16">
        <f t="shared" si="3"/>
        <v>14085213.669999998</v>
      </c>
    </row>
    <row r="20" spans="1:16" x14ac:dyDescent="0.25">
      <c r="A20" s="40" t="s">
        <v>9</v>
      </c>
      <c r="B20" s="29">
        <f>100000+100000</f>
        <v>200000</v>
      </c>
      <c r="C20" s="9"/>
      <c r="D20" s="1"/>
      <c r="E20" s="1">
        <v>0</v>
      </c>
      <c r="F20" s="1">
        <v>0</v>
      </c>
      <c r="G20" s="1">
        <v>0</v>
      </c>
      <c r="H20" s="1">
        <f>[2]VS!G17</f>
        <v>0</v>
      </c>
      <c r="I20" s="1">
        <v>0</v>
      </c>
      <c r="J20" s="1">
        <v>0</v>
      </c>
      <c r="K20" s="1">
        <v>0</v>
      </c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/>
      <c r="D21" s="1"/>
      <c r="E21" s="1">
        <v>0</v>
      </c>
      <c r="F21" s="1">
        <v>0</v>
      </c>
      <c r="G21" s="1">
        <v>0</v>
      </c>
      <c r="H21" s="1">
        <f>[2]VS!G18</f>
        <v>0</v>
      </c>
      <c r="I21" s="1">
        <v>0</v>
      </c>
      <c r="J21" s="1">
        <v>0</v>
      </c>
      <c r="K21" s="1">
        <v>0</v>
      </c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200000</v>
      </c>
      <c r="D22" s="1"/>
      <c r="E22" s="1">
        <v>4000</v>
      </c>
      <c r="F22" s="1">
        <v>114550</v>
      </c>
      <c r="G22" s="1">
        <v>0</v>
      </c>
      <c r="H22" s="1">
        <f>[2]VS!G19</f>
        <v>6200</v>
      </c>
      <c r="I22" s="1">
        <v>32000</v>
      </c>
      <c r="J22" s="1">
        <f>'[1]CONS.AÑO 2024 MODIFICADO'!$J$121</f>
        <v>48000</v>
      </c>
      <c r="K22" s="1">
        <v>13485</v>
      </c>
      <c r="L22" s="1"/>
      <c r="M22" s="1"/>
      <c r="N22" s="1"/>
      <c r="O22" s="1"/>
      <c r="P22" s="16">
        <f t="shared" si="3"/>
        <v>218235</v>
      </c>
    </row>
    <row r="23" spans="1:16" x14ac:dyDescent="0.25">
      <c r="A23" s="40" t="s">
        <v>12</v>
      </c>
      <c r="B23" s="29">
        <f>89144+858304+5900000</f>
        <v>6847448</v>
      </c>
      <c r="C23" s="9"/>
      <c r="D23" s="1"/>
      <c r="E23" s="1">
        <v>0</v>
      </c>
      <c r="F23" s="1">
        <v>669801.28</v>
      </c>
      <c r="G23" s="1">
        <v>179327.67</v>
      </c>
      <c r="H23" s="1">
        <f>[2]VS!G20</f>
        <v>578672</v>
      </c>
      <c r="I23" s="1">
        <v>169023.2</v>
      </c>
      <c r="J23" s="1">
        <f>'[1]CONS.AÑO 2024 MODIFICADO'!$J$130</f>
        <v>563600</v>
      </c>
      <c r="K23" s="1">
        <v>141600</v>
      </c>
      <c r="L23" s="1"/>
      <c r="M23" s="1"/>
      <c r="N23" s="1"/>
      <c r="O23" s="1"/>
      <c r="P23" s="16">
        <f t="shared" si="3"/>
        <v>2302024.1500000004</v>
      </c>
    </row>
    <row r="24" spans="1:16" x14ac:dyDescent="0.25">
      <c r="A24" s="40" t="s">
        <v>13</v>
      </c>
      <c r="B24" s="29">
        <f>10000000+1360455+4212000</f>
        <v>15572455</v>
      </c>
      <c r="C24" s="9"/>
      <c r="D24" s="1"/>
      <c r="E24" s="1">
        <v>1430404.47</v>
      </c>
      <c r="F24" s="1">
        <v>658084.28</v>
      </c>
      <c r="G24" s="1">
        <v>590011.66</v>
      </c>
      <c r="H24" s="1">
        <f>[2]VS!G21</f>
        <v>648969.51</v>
      </c>
      <c r="I24" s="1">
        <v>650929.56000000006</v>
      </c>
      <c r="J24" s="1">
        <f>'[1]CONS.AÑO 2024 MODIFICADO'!$J$154</f>
        <v>613775.46</v>
      </c>
      <c r="K24" s="1">
        <v>513220.89</v>
      </c>
      <c r="L24" s="1"/>
      <c r="M24" s="1"/>
      <c r="N24" s="1"/>
      <c r="O24" s="1"/>
      <c r="P24" s="16">
        <f t="shared" si="3"/>
        <v>5105395.8299999991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v>700000</v>
      </c>
      <c r="D25" s="1"/>
      <c r="E25" s="1">
        <v>5362.3</v>
      </c>
      <c r="F25" s="1">
        <v>1726696.59</v>
      </c>
      <c r="G25" s="1">
        <v>1899130.37</v>
      </c>
      <c r="H25" s="1">
        <f>[2]VS!G22</f>
        <v>2488354.9699999997</v>
      </c>
      <c r="I25" s="1">
        <v>99763.1</v>
      </c>
      <c r="J25" s="1">
        <f>'[1]CONS.AÑO 2024 MODIFICADO'!$J$163</f>
        <v>512061.42</v>
      </c>
      <c r="K25" s="1">
        <v>1347389.16</v>
      </c>
      <c r="L25" s="1"/>
      <c r="M25" s="1"/>
      <c r="N25" s="1"/>
      <c r="O25" s="1"/>
      <c r="P25" s="16">
        <f t="shared" si="3"/>
        <v>8078757.9100000001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f>-400000+7000000+800000</f>
        <v>7400000</v>
      </c>
      <c r="D26" s="1"/>
      <c r="E26" s="1">
        <v>163485.28</v>
      </c>
      <c r="F26" s="1">
        <v>1312524.78</v>
      </c>
      <c r="G26" s="1">
        <v>222382.4</v>
      </c>
      <c r="H26" s="1">
        <f>[2]VS!G23</f>
        <v>1112315.8400000001</v>
      </c>
      <c r="I26" s="1">
        <v>542800</v>
      </c>
      <c r="J26" s="1">
        <f>'[1]CONS.AÑO 2024 MODIFICADO'!$J$185</f>
        <v>2181700</v>
      </c>
      <c r="K26" s="1">
        <v>5000</v>
      </c>
      <c r="L26" s="1"/>
      <c r="M26" s="1"/>
      <c r="N26" s="1"/>
      <c r="O26" s="1"/>
      <c r="P26" s="16">
        <f t="shared" si="3"/>
        <v>5540208.2999999998</v>
      </c>
    </row>
    <row r="27" spans="1:16" x14ac:dyDescent="0.25">
      <c r="A27" s="40" t="s">
        <v>37</v>
      </c>
      <c r="B27" s="29">
        <f>2000000+7000000</f>
        <v>9000000</v>
      </c>
      <c r="C27" s="44"/>
      <c r="D27" s="1"/>
      <c r="E27" s="1">
        <v>1821110.6</v>
      </c>
      <c r="F27" s="1">
        <v>3353505.7</v>
      </c>
      <c r="G27" s="1">
        <v>0</v>
      </c>
      <c r="H27" s="1">
        <f>[2]VS!G24</f>
        <v>0</v>
      </c>
      <c r="I27" s="1">
        <v>0</v>
      </c>
      <c r="J27" s="1">
        <f>'[1]CONS.AÑO 2024 MODIFICADO'!$J$214</f>
        <v>1362550.53</v>
      </c>
      <c r="K27" s="1">
        <v>38822</v>
      </c>
      <c r="L27" s="1"/>
      <c r="M27" s="1"/>
      <c r="N27" s="1"/>
      <c r="O27" s="1"/>
      <c r="P27" s="16">
        <f t="shared" si="3"/>
        <v>6575988.830000001</v>
      </c>
    </row>
    <row r="28" spans="1:16" x14ac:dyDescent="0.25">
      <c r="A28" s="37" t="s">
        <v>16</v>
      </c>
      <c r="B28" s="12">
        <f>B29+B30+B31+B32+B33+B34+B35+B36+B37</f>
        <v>398237929</v>
      </c>
      <c r="C28" s="8">
        <f>C29+C30+C31+C32+C33+C34+C35+C36+C37</f>
        <v>25560000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19697127.770000003</v>
      </c>
      <c r="J28" s="8">
        <f t="shared" si="5"/>
        <v>49110716.759999998</v>
      </c>
      <c r="K28" s="8">
        <f t="shared" si="5"/>
        <v>32939053.920000002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273895352.80000001</v>
      </c>
    </row>
    <row r="29" spans="1:16" x14ac:dyDescent="0.25">
      <c r="A29" s="40" t="s">
        <v>17</v>
      </c>
      <c r="B29" s="29">
        <f>15000000</f>
        <v>15000000</v>
      </c>
      <c r="C29" s="9">
        <v>0</v>
      </c>
      <c r="D29" s="1">
        <v>0</v>
      </c>
      <c r="E29" s="1">
        <v>219779.99</v>
      </c>
      <c r="F29" s="1">
        <v>2213640.02</v>
      </c>
      <c r="G29" s="1">
        <v>3802787.2</v>
      </c>
      <c r="H29" s="1">
        <f>[2]VS!G26</f>
        <v>300707.3</v>
      </c>
      <c r="I29" s="1">
        <v>1088486.81</v>
      </c>
      <c r="J29" s="1">
        <f>'[1]CONS.AÑO 2024 MODIFICADO'!$J$219</f>
        <v>1771745.58</v>
      </c>
      <c r="K29" s="1">
        <v>1502917.49</v>
      </c>
      <c r="L29" s="1"/>
      <c r="M29" s="1"/>
      <c r="N29" s="1"/>
      <c r="O29" s="1"/>
      <c r="P29" s="16">
        <f t="shared" si="3"/>
        <v>10900064.390000001</v>
      </c>
    </row>
    <row r="30" spans="1:16" x14ac:dyDescent="0.25">
      <c r="A30" s="40" t="s">
        <v>18</v>
      </c>
      <c r="B30" s="29">
        <f>350000+200000+200000+150543</f>
        <v>900543</v>
      </c>
      <c r="C30" s="9">
        <v>0</v>
      </c>
      <c r="D30" s="1">
        <v>91368.960000000006</v>
      </c>
      <c r="E30" s="1">
        <v>722260.89</v>
      </c>
      <c r="F30" s="1">
        <v>0</v>
      </c>
      <c r="G30" s="1">
        <v>0</v>
      </c>
      <c r="H30" s="1">
        <f>[2]VS!G27</f>
        <v>0</v>
      </c>
      <c r="I30" s="1">
        <v>0</v>
      </c>
      <c r="J30" s="1">
        <f>'[1]CONS.AÑO 2024 MODIFICADO'!$J$231</f>
        <v>505040</v>
      </c>
      <c r="K30" s="1">
        <v>0</v>
      </c>
      <c r="L30" s="1"/>
      <c r="M30" s="1"/>
      <c r="N30" s="1"/>
      <c r="O30" s="1"/>
      <c r="P30" s="16">
        <f t="shared" si="3"/>
        <v>1318669.8500000001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f>200000+600000</f>
        <v>800000</v>
      </c>
      <c r="D31" s="1">
        <v>569300.91</v>
      </c>
      <c r="E31" s="1">
        <v>24426</v>
      </c>
      <c r="F31" s="1">
        <v>2489118.5</v>
      </c>
      <c r="G31" s="1">
        <v>2040818.26</v>
      </c>
      <c r="H31" s="1">
        <f>[2]VS!G28</f>
        <v>471082.55</v>
      </c>
      <c r="I31" s="1">
        <v>940873</v>
      </c>
      <c r="J31" s="1">
        <f>'[1]CONS.AÑO 2024 MODIFICADO'!$J$240</f>
        <v>25652.17</v>
      </c>
      <c r="K31" s="1">
        <v>0</v>
      </c>
      <c r="L31" s="1"/>
      <c r="M31" s="1"/>
      <c r="N31" s="1"/>
      <c r="O31" s="1"/>
      <c r="P31" s="16">
        <f t="shared" si="3"/>
        <v>6561271.3899999997</v>
      </c>
    </row>
    <row r="32" spans="1:16" x14ac:dyDescent="0.25">
      <c r="A32" s="40" t="s">
        <v>20</v>
      </c>
      <c r="B32" s="29">
        <f>32130265+85400000-9508725</f>
        <v>108021540</v>
      </c>
      <c r="C32" s="9">
        <f>5000000+1000000</f>
        <v>6000000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[2]VS!G29</f>
        <v>5894169.3899999997</v>
      </c>
      <c r="I32" s="1">
        <v>3293638</v>
      </c>
      <c r="J32" s="1">
        <f>'[1]CONS.AÑO 2024 MODIFICADO'!$J$253</f>
        <v>6023834.9900000002</v>
      </c>
      <c r="K32" s="1">
        <v>6545640.4800000004</v>
      </c>
      <c r="L32" s="1"/>
      <c r="M32" s="1"/>
      <c r="N32" s="1"/>
      <c r="O32" s="1"/>
      <c r="P32" s="16">
        <f t="shared" si="3"/>
        <v>53835822.200000003</v>
      </c>
    </row>
    <row r="33" spans="1:16" x14ac:dyDescent="0.25">
      <c r="A33" s="40" t="s">
        <v>21</v>
      </c>
      <c r="B33" s="29">
        <f>2000000-50000</f>
        <v>1950000</v>
      </c>
      <c r="C33" s="9">
        <v>0</v>
      </c>
      <c r="D33" s="1">
        <v>475239.95</v>
      </c>
      <c r="E33" s="1">
        <v>3951.06</v>
      </c>
      <c r="F33" s="1">
        <v>2004</v>
      </c>
      <c r="G33" s="1">
        <v>255116</v>
      </c>
      <c r="H33" s="1">
        <f>[2]VS!G30</f>
        <v>24864.99</v>
      </c>
      <c r="I33" s="1">
        <v>197768</v>
      </c>
      <c r="J33" s="1">
        <v>0</v>
      </c>
      <c r="K33" s="1">
        <v>11932.23</v>
      </c>
      <c r="L33" s="1"/>
      <c r="M33" s="1"/>
      <c r="N33" s="1"/>
      <c r="O33" s="1"/>
      <c r="P33" s="16">
        <f t="shared" si="3"/>
        <v>970876.23</v>
      </c>
    </row>
    <row r="34" spans="1:16" x14ac:dyDescent="0.25">
      <c r="A34" s="40" t="s">
        <v>22</v>
      </c>
      <c r="B34" s="29">
        <f>150000+500000+426858</f>
        <v>1076858</v>
      </c>
      <c r="C34" s="9">
        <v>0</v>
      </c>
      <c r="D34" s="1">
        <v>140691.9</v>
      </c>
      <c r="E34" s="1">
        <v>12893.96</v>
      </c>
      <c r="F34" s="1">
        <v>260321.54</v>
      </c>
      <c r="G34" s="1">
        <v>0</v>
      </c>
      <c r="H34" s="1">
        <f>[2]VS!G31</f>
        <v>4295</v>
      </c>
      <c r="I34" s="1">
        <v>0</v>
      </c>
      <c r="J34" s="1">
        <f>'[1]CONS.AÑO 2024 MODIFICADO'!$J$269</f>
        <v>1932206.05</v>
      </c>
      <c r="K34" s="1">
        <v>66590.33</v>
      </c>
      <c r="L34" s="1"/>
      <c r="M34" s="1"/>
      <c r="N34" s="1"/>
      <c r="O34" s="1"/>
      <c r="P34" s="16">
        <f t="shared" si="3"/>
        <v>2416998.7800000003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>
        <f>4000000+1500000</f>
        <v>5500000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[2]VS!G32</f>
        <v>5922387.0199999996</v>
      </c>
      <c r="I35" s="1">
        <v>377000</v>
      </c>
      <c r="J35" s="1">
        <f>'[1]CONS.AÑO 2024 MODIFICADO'!$J$294</f>
        <v>8558439.9600000009</v>
      </c>
      <c r="K35" s="1">
        <v>764339.63</v>
      </c>
      <c r="L35" s="1"/>
      <c r="M35" s="1"/>
      <c r="N35" s="1"/>
      <c r="O35" s="1"/>
      <c r="P35" s="16">
        <f t="shared" si="3"/>
        <v>42681202.740000002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>
        <f>[2]VS!G33</f>
        <v>0</v>
      </c>
      <c r="I36" s="1">
        <v>0</v>
      </c>
      <c r="J36" s="1">
        <v>0</v>
      </c>
      <c r="K36" s="1">
        <v>0</v>
      </c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f>-2590000+10000000+1550000+5300000-1000000</f>
        <v>13260000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[2]VS!G34</f>
        <v>21363762.810000002</v>
      </c>
      <c r="I37" s="1">
        <v>13799361.960000001</v>
      </c>
      <c r="J37" s="1">
        <f>'[1]CONS.AÑO 2024 MODIFICADO'!$J$317</f>
        <v>30293798.009999998</v>
      </c>
      <c r="K37" s="1">
        <v>24047633.760000002</v>
      </c>
      <c r="L37" s="1"/>
      <c r="M37" s="1"/>
      <c r="N37" s="1"/>
      <c r="O37" s="1"/>
      <c r="P37" s="16">
        <f t="shared" si="3"/>
        <v>155210447.22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105000</v>
      </c>
      <c r="J38" s="8">
        <f t="shared" si="6"/>
        <v>60999.5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887999.5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[2]VS!$G$37</f>
        <v>236000</v>
      </c>
      <c r="I39" s="1">
        <v>105000</v>
      </c>
      <c r="J39" s="1">
        <f>'[1]CONS.AÑO 2024 MODIFICADO'!$J$342</f>
        <v>60999.5</v>
      </c>
      <c r="K39" s="1">
        <v>0</v>
      </c>
      <c r="L39" s="1"/>
      <c r="M39" s="1"/>
      <c r="N39" s="1"/>
      <c r="O39" s="1"/>
      <c r="P39" s="16">
        <f t="shared" si="3"/>
        <v>887999.5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855500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7864784.3300000001</v>
      </c>
      <c r="G54" s="8">
        <f t="shared" si="9"/>
        <v>457840</v>
      </c>
      <c r="H54" s="8">
        <f t="shared" si="9"/>
        <v>288510</v>
      </c>
      <c r="I54" s="8">
        <f t="shared" si="9"/>
        <v>218772</v>
      </c>
      <c r="J54" s="8">
        <f t="shared" si="9"/>
        <v>23901927.75</v>
      </c>
      <c r="K54" s="8">
        <f t="shared" si="9"/>
        <v>188800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33109434.080000002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v>0</v>
      </c>
      <c r="D55" s="1"/>
      <c r="E55" s="1">
        <v>0</v>
      </c>
      <c r="F55" s="1">
        <v>1908308.09</v>
      </c>
      <c r="G55" s="1">
        <v>59590</v>
      </c>
      <c r="H55" s="1">
        <v>0</v>
      </c>
      <c r="I55" s="1">
        <v>218772</v>
      </c>
      <c r="J55" s="1">
        <f>'[1]CONS.AÑO 2024 MODIFICADO'!$J$349</f>
        <v>196438.56</v>
      </c>
      <c r="K55" s="1">
        <v>0</v>
      </c>
      <c r="L55" s="1"/>
      <c r="M55" s="1"/>
      <c r="N55" s="1"/>
      <c r="O55" s="1"/>
      <c r="P55" s="16">
        <f t="shared" si="8"/>
        <v>2383108.65</v>
      </c>
    </row>
    <row r="56" spans="1:16" x14ac:dyDescent="0.25">
      <c r="A56" s="40" t="s">
        <v>30</v>
      </c>
      <c r="B56" s="29">
        <f>500000+668530</f>
        <v>1168530</v>
      </c>
      <c r="C56" s="9"/>
      <c r="D56" s="1"/>
      <c r="E56" s="1">
        <v>0</v>
      </c>
      <c r="F56" s="1">
        <v>0</v>
      </c>
      <c r="G56" s="1">
        <v>0</v>
      </c>
      <c r="H56" s="1"/>
      <c r="I56" s="1"/>
      <c r="J56" s="1">
        <v>0</v>
      </c>
      <c r="K56" s="1">
        <v>0</v>
      </c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/>
      <c r="D57" s="1"/>
      <c r="E57" s="1">
        <v>0</v>
      </c>
      <c r="F57" s="1">
        <v>4598041.58</v>
      </c>
      <c r="G57" s="1">
        <v>53100</v>
      </c>
      <c r="H57" s="1"/>
      <c r="I57" s="1"/>
      <c r="J57" s="1">
        <f>'[1]CONS.AÑO 2024 MODIFICADO'!$J$369</f>
        <v>23329379.190000001</v>
      </c>
      <c r="K57" s="1">
        <v>0</v>
      </c>
      <c r="L57" s="1"/>
      <c r="M57" s="1"/>
      <c r="N57" s="1"/>
      <c r="O57" s="1"/>
      <c r="P57" s="16">
        <f t="shared" si="8"/>
        <v>27980520.770000003</v>
      </c>
    </row>
    <row r="58" spans="1:16" x14ac:dyDescent="0.25">
      <c r="A58" s="40" t="s">
        <v>32</v>
      </c>
      <c r="B58" s="29">
        <f>2727340+1000000+150000</f>
        <v>3877340</v>
      </c>
      <c r="C58" s="9"/>
      <c r="D58" s="1"/>
      <c r="E58" s="1">
        <v>0</v>
      </c>
      <c r="F58" s="1">
        <v>91500.01</v>
      </c>
      <c r="G58" s="1">
        <v>345150</v>
      </c>
      <c r="H58" s="1"/>
      <c r="I58" s="1"/>
      <c r="J58" s="1">
        <v>0</v>
      </c>
      <c r="K58" s="1">
        <v>0</v>
      </c>
      <c r="L58" s="1"/>
      <c r="M58" s="1"/>
      <c r="N58" s="1"/>
      <c r="O58" s="1"/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f>55500+800000</f>
        <v>855500</v>
      </c>
      <c r="D59" s="1"/>
      <c r="E59" s="1">
        <v>188800</v>
      </c>
      <c r="F59" s="1">
        <v>1266934.6499999999</v>
      </c>
      <c r="G59" s="1">
        <v>0</v>
      </c>
      <c r="H59" s="1">
        <f>[2]VS!$G$56</f>
        <v>288510</v>
      </c>
      <c r="I59" s="1"/>
      <c r="J59" s="1">
        <f>'[1]CONS.AÑO 2024 MODIFICADO'!$J$395</f>
        <v>376110</v>
      </c>
      <c r="K59" s="1">
        <v>188800</v>
      </c>
      <c r="L59" s="1"/>
      <c r="M59" s="1"/>
      <c r="N59" s="1"/>
      <c r="O59" s="1"/>
      <c r="P59" s="16">
        <f t="shared" si="8"/>
        <v>2309154.65</v>
      </c>
    </row>
    <row r="60" spans="1:16" x14ac:dyDescent="0.25">
      <c r="A60" s="40" t="s">
        <v>52</v>
      </c>
      <c r="B60" s="29">
        <v>600000</v>
      </c>
      <c r="C60" s="9"/>
      <c r="D60" s="1"/>
      <c r="E60" s="1">
        <v>0</v>
      </c>
      <c r="F60" s="1"/>
      <c r="G60" s="1">
        <v>0</v>
      </c>
      <c r="H60" s="1"/>
      <c r="I60" s="1"/>
      <c r="J60" s="1"/>
      <c r="K60" s="1">
        <v>0</v>
      </c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/>
      <c r="D61" s="1"/>
      <c r="E61" s="1">
        <v>0</v>
      </c>
      <c r="F61" s="1"/>
      <c r="G61" s="1">
        <v>0</v>
      </c>
      <c r="H61" s="1"/>
      <c r="I61" s="1"/>
      <c r="J61" s="1"/>
      <c r="K61" s="1">
        <v>0</v>
      </c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/>
      <c r="D62" s="1"/>
      <c r="E62" s="1">
        <v>0</v>
      </c>
      <c r="F62" s="1"/>
      <c r="G62" s="1">
        <v>0</v>
      </c>
      <c r="H62" s="1"/>
      <c r="I62" s="1"/>
      <c r="J62" s="1"/>
      <c r="K62" s="1">
        <v>0</v>
      </c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>
        <v>0</v>
      </c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1133035887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103187359.19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78322394.270000011</v>
      </c>
      <c r="J76" s="6">
        <f t="shared" si="17"/>
        <v>121032321.16</v>
      </c>
      <c r="K76" s="6">
        <f t="shared" si="17"/>
        <v>136638019.59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725787153.17000008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1133035887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103187359.19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78322394.270000011</v>
      </c>
      <c r="J88" s="41">
        <f t="shared" si="19"/>
        <v>121032321.16</v>
      </c>
      <c r="K88" s="41">
        <f t="shared" si="19"/>
        <v>136638019.59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725787153.17000008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  <c r="C94" s="19"/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  <row r="116" spans="10:10" x14ac:dyDescent="0.25">
      <c r="J116" s="46"/>
    </row>
    <row r="117" spans="10:10" x14ac:dyDescent="0.25">
      <c r="J117" s="46">
        <v>166428915.78999999</v>
      </c>
    </row>
    <row r="118" spans="10:10" x14ac:dyDescent="0.25">
      <c r="J118" s="46">
        <v>189840546.30000001</v>
      </c>
    </row>
    <row r="119" spans="10:10" x14ac:dyDescent="0.25">
      <c r="J119" s="46">
        <f>J117-J118</f>
        <v>-23411630.51000002</v>
      </c>
    </row>
    <row r="120" spans="10:10" x14ac:dyDescent="0.25">
      <c r="J120" s="47">
        <f>J119/J117</f>
        <v>-0.1406704501971329</v>
      </c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AGOSTO-2025 (OAI)</vt:lpstr>
      <vt:lpstr>'EJECUCION AGOSTO-2025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2025-08-12T15:30:22Z</cp:lastPrinted>
  <dcterms:created xsi:type="dcterms:W3CDTF">2018-04-17T18:57:16Z</dcterms:created>
  <dcterms:modified xsi:type="dcterms:W3CDTF">2025-09-05T15:05:09Z</dcterms:modified>
</cp:coreProperties>
</file>