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50"/>
  </bookViews>
  <sheets>
    <sheet name="EJECUCION PRES. NOV-2021" sheetId="1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15" l="1"/>
  <c r="L89" i="15"/>
  <c r="K89" i="15"/>
  <c r="J89" i="15"/>
  <c r="I89" i="15"/>
  <c r="H89" i="15"/>
  <c r="G89" i="15"/>
  <c r="F89" i="15"/>
  <c r="E89" i="15"/>
  <c r="D89" i="15"/>
  <c r="C89" i="15"/>
  <c r="J14" i="15" l="1"/>
  <c r="I14" i="15"/>
  <c r="H14" i="15"/>
  <c r="B76" i="15" l="1"/>
  <c r="B75" i="15"/>
  <c r="B74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 s="1"/>
  <c r="B72" i="15"/>
  <c r="B71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 s="1"/>
  <c r="B69" i="15"/>
  <c r="B68" i="15"/>
  <c r="B67" i="15"/>
  <c r="B66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 s="1"/>
  <c r="B64" i="15"/>
  <c r="B63" i="15"/>
  <c r="B62" i="15"/>
  <c r="B61" i="15"/>
  <c r="B60" i="15"/>
  <c r="B59" i="15"/>
  <c r="B58" i="15"/>
  <c r="B57" i="15"/>
  <c r="B56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B54" i="15"/>
  <c r="B53" i="15"/>
  <c r="B52" i="15"/>
  <c r="B51" i="15"/>
  <c r="B50" i="15"/>
  <c r="B49" i="15"/>
  <c r="B48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 s="1"/>
  <c r="B46" i="15"/>
  <c r="B45" i="15"/>
  <c r="B44" i="15"/>
  <c r="B43" i="15"/>
  <c r="B42" i="15"/>
  <c r="B41" i="15"/>
  <c r="B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8" i="15"/>
  <c r="B37" i="15"/>
  <c r="B36" i="15"/>
  <c r="B35" i="15"/>
  <c r="B34" i="15"/>
  <c r="B33" i="15"/>
  <c r="B32" i="15"/>
  <c r="B31" i="15"/>
  <c r="B30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8" i="15"/>
  <c r="B27" i="15"/>
  <c r="B26" i="15"/>
  <c r="B25" i="15"/>
  <c r="B24" i="15"/>
  <c r="B23" i="15"/>
  <c r="B22" i="15"/>
  <c r="B21" i="15"/>
  <c r="B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M18" i="15"/>
  <c r="L18" i="15"/>
  <c r="K18" i="15"/>
  <c r="J18" i="15"/>
  <c r="I18" i="15"/>
  <c r="I13" i="15" s="1"/>
  <c r="I77" i="15" s="1"/>
  <c r="G18" i="15"/>
  <c r="F18" i="15"/>
  <c r="E18" i="15"/>
  <c r="D18" i="15"/>
  <c r="C18" i="15"/>
  <c r="B17" i="15"/>
  <c r="B16" i="15"/>
  <c r="N13" i="15"/>
  <c r="M15" i="15"/>
  <c r="L15" i="15"/>
  <c r="K15" i="15"/>
  <c r="J15" i="15"/>
  <c r="J13" i="15" s="1"/>
  <c r="J77" i="15" s="1"/>
  <c r="F15" i="15"/>
  <c r="E15" i="15"/>
  <c r="D15" i="15"/>
  <c r="C15" i="15"/>
  <c r="B15" i="15" s="1"/>
  <c r="M14" i="15"/>
  <c r="L14" i="15"/>
  <c r="L13" i="15" s="1"/>
  <c r="L77" i="15" s="1"/>
  <c r="K14" i="15"/>
  <c r="G14" i="15"/>
  <c r="G13" i="15" s="1"/>
  <c r="G77" i="15" s="1"/>
  <c r="F14" i="15"/>
  <c r="F13" i="15" s="1"/>
  <c r="F77" i="15" s="1"/>
  <c r="E14" i="15"/>
  <c r="D14" i="15"/>
  <c r="C14" i="15"/>
  <c r="M13" i="15"/>
  <c r="M77" i="15" s="1"/>
  <c r="H13" i="15"/>
  <c r="H77" i="15" s="1"/>
  <c r="E13" i="15"/>
  <c r="E77" i="15" s="1"/>
  <c r="N77" i="15" l="1"/>
  <c r="N89" i="15" s="1"/>
  <c r="B29" i="15"/>
  <c r="B18" i="15"/>
  <c r="B14" i="15"/>
  <c r="K13" i="15"/>
  <c r="K77" i="15" s="1"/>
  <c r="D13" i="15"/>
  <c r="D77" i="15" s="1"/>
  <c r="B19" i="15"/>
  <c r="B55" i="15"/>
  <c r="B39" i="15"/>
  <c r="C13" i="15"/>
  <c r="C77" i="15" l="1"/>
  <c r="B13" i="15"/>
  <c r="B77" i="15" s="1"/>
  <c r="B89" i="15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<sst xmlns="http://schemas.openxmlformats.org/spreadsheetml/2006/main" count="100" uniqueCount="100">
  <si>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</si>
  <si>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</si>
  <si>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</si>
  <si>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</si>
  <si>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</si>
  <si>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</si>
  <si>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</si>
  <si>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</si>
  <si>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</si>
  <si>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</si>
  <si>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</si>
  <si>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</si>
  <si>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</si>
  <si>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</si>
  <si>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</si>
  <si>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</si>
  <si>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</si>
  <si>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</si>
  <si>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</si>
  <si>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</si>
  <si>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</si>
  <si>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</si>
  <si>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</si>
  <si>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</si>
  <si>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</si>
  <si>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</si>
  <si>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</si>
  <si>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</si>
  <si>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</si>
  <si>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</si>
  <si>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</si>
  <si>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</si>
  <si>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</si>
  <si>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</si>
  <si>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</si>
  <si>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</si>
  <si>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</si>
  <si>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</si>
  <si>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</si>
  <si>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</si>
  <si>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</si>
  <si>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</si>
  <si>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</si>
  <si>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</si>
  <si>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</si>
  <si>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</si>
  <si>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</si>
  <si>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</si>
  <si>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</si>
  <si>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</si>
  <si>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</si>
  <si>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</si>
  <si>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</si>
  <si>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</si>
  <si>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</si>
  <si>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</si>
  <si>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</si>
  <si>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</si>
  <si>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</si>
  <si>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</si>
  <si>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</si>
  <si>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</si>
  <si>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</si>
  <si>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</si>
  <si>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</si>
  <si>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</si>
  <si>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</si>
  <si>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</si>
  <si>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</si>
  <si>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</si>
  <si>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</si>
  <si>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</si>
  <si>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</si>
  <si>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</si>
  <si>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</si>
  <si>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</si>
  <si>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</si>
  <si>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</si>
  <si>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</si>
  <si>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</si>
  <si>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</si>
  <si>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</si>
  <si>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</si>
  <si>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</si>
  <si>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</si>
  <si>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</si>
  <si>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</si>
  <si>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</si>
  <si>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</si>
  <si>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</si>
  <si>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</si>
  <si>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</si>
  <si>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SERVICIO NACIONAL DE SALUD</t>
  </si>
  <si>
    <t>NOMBRE DEL ESTABLECIMIENTO</t>
  </si>
  <si>
    <t>REGION</t>
  </si>
  <si>
    <t>Ejecución de Gastos  2021</t>
  </si>
  <si>
    <t>Preparada por: Karla Gomez</t>
  </si>
  <si>
    <t>Enc. Ejecución Presupuestal</t>
  </si>
  <si>
    <t xml:space="preserve">Revisada por: Francisco Villabrille 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</si>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</sst>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43" fontId="1" fillId="0" borderId="0" xfId="1" applyFont="1"/>
    <xf numFmtId="43" fontId="1" fillId="0" borderId="0" xfId="0" applyNumberFormat="1" applyFont="1"/>
    <xf numFmtId="164" fontId="1" fillId="0" borderId="0" xfId="0" applyNumberFormat="1" applyFo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3" fontId="0" fillId="4" borderId="1" xfId="1" applyFont="1" applyFill="1" applyBorder="1" applyAlignment="1"/>
    <xf numFmtId="43" fontId="1" fillId="4" borderId="1" xfId="1" applyFont="1" applyFill="1" applyBorder="1" applyAlignment="1"/>
    <xf numFmtId="0" fontId="0" fillId="0" borderId="1" xfId="0" applyBorder="1" applyAlignment="1">
      <alignment horizontal="left" vertical="center"/>
    </xf>
    <xf numFmtId="43" fontId="1" fillId="0" borderId="1" xfId="1" applyFont="1" applyBorder="1" applyAlignment="1"/>
    <xf numFmtId="43" fontId="0" fillId="0" borderId="1" xfId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43" fontId="0" fillId="0" borderId="1" xfId="1" applyFont="1" applyBorder="1" applyAlignment="1"/>
    <xf numFmtId="0" fontId="0" fillId="0" borderId="1" xfId="0" applyBorder="1" applyAlignment="1"/>
    <xf numFmtId="0" fontId="2" fillId="3" borderId="1" xfId="0" applyFont="1" applyFill="1" applyBorder="1" applyAlignment="1">
      <alignment horizontal="left" vertical="center"/>
    </xf>
    <xf numFmtId="43" fontId="1" fillId="3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3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90</xdr:row>
      <xdr:rowOff>66675</xdr:rowOff>
    </xdr:from>
    <xdr:to>
      <xdr:col>2</xdr:col>
      <xdr:colOff>209550</xdr:colOff>
      <xdr:row>94</xdr:row>
      <xdr:rowOff>161925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4248150" y="1738312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</xdr:colOff>
      <xdr:row>92</xdr:row>
      <xdr:rowOff>57150</xdr:rowOff>
    </xdr:from>
    <xdr:to>
      <xdr:col>0</xdr:col>
      <xdr:colOff>1743075</xdr:colOff>
      <xdr:row>94</xdr:row>
      <xdr:rowOff>123825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754600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1895475</xdr:colOff>
      <xdr:row>90</xdr:row>
      <xdr:rowOff>57150</xdr:rowOff>
    </xdr:from>
    <xdr:to>
      <xdr:col>0</xdr:col>
      <xdr:colOff>3571875</xdr:colOff>
      <xdr:row>98</xdr:row>
      <xdr:rowOff>152400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1895475" y="17373600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98"/>
  <sheetViews>
    <sheetView tabSelected="1" topLeftCell="H77" workbookViewId="0">
      <selection activeCell="J94" sqref="J94"/>
    </sheetView>
  </sheetViews>
  <sheetFormatPr baseColWidth="10" defaultRowHeight="15" x14ac:dyDescent="0.25"/>
  <cols>
    <col min="1" max="1" width="57.7109375" customWidth="1"/>
    <col min="2" max="14" width="19.28515625" customWidth="1"/>
  </cols>
  <sheetData>
    <row r="5" spans="1:14" ht="18.75" x14ac:dyDescent="0.25">
      <c r="A5" s="22" t="s">
        <v>92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8.75" x14ac:dyDescent="0.25">
      <c r="A6" s="22" t="s">
        <v>93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8.75" x14ac:dyDescent="0.25">
      <c r="A7" s="22" t="s">
        <v>94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5.75" x14ac:dyDescent="0.25">
      <c r="A8" s="23" t="s">
        <v>95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4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1" spans="1:14" ht="15.75" x14ac:dyDescent="0.25">
      <c r="A11" s="5" t="s">
        <v>0</v>
      </c>
      <c r="B11" s="6" t="s">
        <v>91</v>
      </c>
      <c r="C11" s="6" t="s">
        <v>79</v>
      </c>
      <c r="D11" s="6" t="s">
        <v>80</v>
      </c>
      <c r="E11" s="6" t="s">
        <v>81</v>
      </c>
      <c r="F11" s="6" t="s">
        <v>82</v>
      </c>
      <c r="G11" s="6" t="s">
        <v>83</v>
      </c>
      <c r="H11" s="6" t="s">
        <v>84</v>
      </c>
      <c r="I11" s="6" t="s">
        <v>85</v>
      </c>
      <c r="J11" s="6" t="s">
        <v>86</v>
      </c>
      <c r="K11" s="6" t="s">
        <v>87</v>
      </c>
      <c r="L11" s="6" t="s">
        <v>88</v>
      </c>
      <c r="M11" s="6" t="s">
        <v>89</v>
      </c>
      <c r="N11" s="6" t="s">
        <v>90</v>
      </c>
    </row>
    <row r="12" spans="1:14" x14ac:dyDescent="0.25">
      <c r="A12" s="7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9" t="s">
        <v>2</v>
      </c>
      <c r="B13" s="10">
        <f>SUM(C13:N13)</f>
        <v>371077989.27999997</v>
      </c>
      <c r="C13" s="11">
        <f>SUM(C14:C18)</f>
        <v>24858456.620000001</v>
      </c>
      <c r="D13" s="11">
        <f t="shared" ref="D13:N13" si="0">SUM(D14:D18)</f>
        <v>20651202.32</v>
      </c>
      <c r="E13" s="11">
        <f t="shared" si="0"/>
        <v>31135948.59</v>
      </c>
      <c r="F13" s="11">
        <f t="shared" si="0"/>
        <v>29767596.859999999</v>
      </c>
      <c r="G13" s="11">
        <f t="shared" si="0"/>
        <v>19752427.27</v>
      </c>
      <c r="H13" s="11">
        <f t="shared" si="0"/>
        <v>8043686.1999999993</v>
      </c>
      <c r="I13" s="11">
        <f t="shared" si="0"/>
        <v>69946441.400000006</v>
      </c>
      <c r="J13" s="11">
        <f t="shared" si="0"/>
        <v>30374708.479999997</v>
      </c>
      <c r="K13" s="11">
        <f t="shared" si="0"/>
        <v>41648513.5</v>
      </c>
      <c r="L13" s="11">
        <f t="shared" si="0"/>
        <v>62216662.200000003</v>
      </c>
      <c r="M13" s="11">
        <f t="shared" si="0"/>
        <v>32682345.84</v>
      </c>
      <c r="N13" s="11">
        <f t="shared" si="0"/>
        <v>0</v>
      </c>
    </row>
    <row r="14" spans="1:14" x14ac:dyDescent="0.25">
      <c r="A14" s="12" t="s">
        <v>3</v>
      </c>
      <c r="B14" s="13">
        <f>SUM(C14:N14)</f>
        <v>239826979.40000004</v>
      </c>
      <c r="C14" s="14">
        <f>14551666.4+1725582.45</f>
        <v>16277248.85</v>
      </c>
      <c r="D14" s="14">
        <f>14443062.55+3293635.05</f>
        <v>17736697.600000001</v>
      </c>
      <c r="E14" s="14">
        <f>14408240.37+3572898.81</f>
        <v>17981139.18</v>
      </c>
      <c r="F14" s="14">
        <f>14262441.97+1999746.1</f>
        <v>16262188.07</v>
      </c>
      <c r="G14" s="14">
        <f>14035492.82+2708975</f>
        <v>16744467.82</v>
      </c>
      <c r="H14" s="14">
        <f>897818.73+45405</f>
        <v>943223.73</v>
      </c>
      <c r="I14" s="14">
        <f>35690888.84+9788770.69</f>
        <v>45479659.530000001</v>
      </c>
      <c r="J14" s="14">
        <f>18099994.8+6196531.6+2011984.16</f>
        <v>26308510.559999999</v>
      </c>
      <c r="K14" s="14">
        <f>18427237.68+8190731.31</f>
        <v>26617968.989999998</v>
      </c>
      <c r="L14" s="14">
        <f>18582210.78+8706947.27</f>
        <v>27289158.050000001</v>
      </c>
      <c r="M14" s="14">
        <f>16786593.79+11400123.23</f>
        <v>28186717.02</v>
      </c>
      <c r="N14" s="14">
        <v>0</v>
      </c>
    </row>
    <row r="15" spans="1:14" x14ac:dyDescent="0.25">
      <c r="A15" s="12" t="s">
        <v>4</v>
      </c>
      <c r="B15" s="13">
        <f t="shared" ref="B15:B18" si="1">SUM(C15:N15)</f>
        <v>96613883.460000008</v>
      </c>
      <c r="C15" s="14">
        <f>440267+5647449.56</f>
        <v>6087716.5599999996</v>
      </c>
      <c r="D15" s="14">
        <f>373854+66413</f>
        <v>440267</v>
      </c>
      <c r="E15" s="14">
        <f>374354+10311573.82</f>
        <v>10685927.82</v>
      </c>
      <c r="F15" s="14">
        <f>393854+10775837.96</f>
        <v>11169691.960000001</v>
      </c>
      <c r="G15" s="14">
        <v>461267</v>
      </c>
      <c r="H15" s="14">
        <v>7100462.4699999997</v>
      </c>
      <c r="I15" s="14">
        <v>17449237.510000002</v>
      </c>
      <c r="J15" s="14">
        <f>519649</f>
        <v>519649</v>
      </c>
      <c r="K15" s="14">
        <f>519649+10701471.66</f>
        <v>11221120.66</v>
      </c>
      <c r="L15" s="14">
        <f>525031+30424481.48</f>
        <v>30949512.48</v>
      </c>
      <c r="M15" s="14">
        <f>529031</f>
        <v>529031</v>
      </c>
      <c r="N15" s="14">
        <v>0</v>
      </c>
    </row>
    <row r="16" spans="1:14" x14ac:dyDescent="0.25">
      <c r="A16" s="12" t="s">
        <v>37</v>
      </c>
      <c r="B16" s="13">
        <f t="shared" si="1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2" t="s">
        <v>5</v>
      </c>
      <c r="B17" s="13">
        <f t="shared" si="1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12" t="s">
        <v>6</v>
      </c>
      <c r="B18" s="13">
        <f t="shared" si="1"/>
        <v>34637126.420000002</v>
      </c>
      <c r="C18" s="14">
        <f>2235617.95+257873.26</f>
        <v>2493491.21</v>
      </c>
      <c r="D18" s="14">
        <f>2218903.81+255333.91</f>
        <v>2474237.7200000002</v>
      </c>
      <c r="E18" s="14">
        <f>2213547.68+255333.91</f>
        <v>2468881.5900000003</v>
      </c>
      <c r="F18" s="14">
        <f>2191106.3+144610.53</f>
        <v>2335716.8299999996</v>
      </c>
      <c r="G18" s="14">
        <f>2177429.95+369262.5</f>
        <v>2546692.4500000002</v>
      </c>
      <c r="H18" s="14"/>
      <c r="I18" s="14">
        <f>5315441.57+1702102.79</f>
        <v>7017544.3600000003</v>
      </c>
      <c r="J18" s="14">
        <f>3373434.12+173114.8</f>
        <v>3546548.92</v>
      </c>
      <c r="K18" s="14">
        <f>2823106.04+986317.81</f>
        <v>3809423.85</v>
      </c>
      <c r="L18" s="14">
        <f>2846956.4+1131035.27</f>
        <v>3977991.67</v>
      </c>
      <c r="M18" s="14">
        <f>2573759.05+1392838.77</f>
        <v>3966597.82</v>
      </c>
      <c r="N18" s="14">
        <v>0</v>
      </c>
    </row>
    <row r="19" spans="1:14" x14ac:dyDescent="0.25">
      <c r="A19" s="9" t="s">
        <v>7</v>
      </c>
      <c r="B19" s="10">
        <f>SUM(C19:N19)</f>
        <v>80966399.311000004</v>
      </c>
      <c r="C19" s="11">
        <f>SUM(C20:C28)</f>
        <v>37562.92</v>
      </c>
      <c r="D19" s="11">
        <f t="shared" ref="D19:N19" si="2">SUM(D20:D28)</f>
        <v>3857936.2899999996</v>
      </c>
      <c r="E19" s="11">
        <f t="shared" si="2"/>
        <v>31261267.640000001</v>
      </c>
      <c r="F19" s="11">
        <f t="shared" si="2"/>
        <v>4816707.7699999996</v>
      </c>
      <c r="G19" s="11">
        <f t="shared" si="2"/>
        <v>3949112.2600000002</v>
      </c>
      <c r="H19" s="11">
        <f t="shared" si="2"/>
        <v>7345119.79</v>
      </c>
      <c r="I19" s="11">
        <f t="shared" si="2"/>
        <v>4201278.3</v>
      </c>
      <c r="J19" s="11">
        <f t="shared" si="2"/>
        <v>5424416.7209999999</v>
      </c>
      <c r="K19" s="11">
        <f t="shared" si="2"/>
        <v>5534609.4500000002</v>
      </c>
      <c r="L19" s="11">
        <f t="shared" si="2"/>
        <v>7182525.4700000007</v>
      </c>
      <c r="M19" s="11">
        <f t="shared" si="2"/>
        <v>7355862.7000000002</v>
      </c>
      <c r="N19" s="11">
        <f t="shared" si="2"/>
        <v>0</v>
      </c>
    </row>
    <row r="20" spans="1:14" x14ac:dyDescent="0.25">
      <c r="A20" s="12" t="s">
        <v>8</v>
      </c>
      <c r="B20" s="13">
        <f t="shared" ref="B20:B28" si="3">SUM(C20:N20)</f>
        <v>13056643.030000001</v>
      </c>
      <c r="C20" s="14"/>
      <c r="D20" s="14"/>
      <c r="E20" s="14">
        <v>2668277.0999999996</v>
      </c>
      <c r="F20" s="14">
        <v>1564500</v>
      </c>
      <c r="G20" s="14">
        <v>1419852</v>
      </c>
      <c r="H20" s="14">
        <v>1233150.94</v>
      </c>
      <c r="I20" s="14">
        <v>331500.52</v>
      </c>
      <c r="J20" s="14">
        <v>1884723.73</v>
      </c>
      <c r="K20" s="14">
        <v>166178.06</v>
      </c>
      <c r="L20" s="14">
        <v>1655520.15</v>
      </c>
      <c r="M20" s="14">
        <v>2132940.5300000003</v>
      </c>
      <c r="N20" s="14">
        <v>0</v>
      </c>
    </row>
    <row r="21" spans="1:14" x14ac:dyDescent="0.25">
      <c r="A21" s="12" t="s">
        <v>9</v>
      </c>
      <c r="B21" s="13">
        <f>SUM(C21:N21)</f>
        <v>135477.03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>
        <v>135477.03</v>
      </c>
      <c r="N21" s="14">
        <v>0</v>
      </c>
    </row>
    <row r="22" spans="1:14" x14ac:dyDescent="0.25">
      <c r="A22" s="12" t="s">
        <v>10</v>
      </c>
      <c r="B22" s="13">
        <f t="shared" si="3"/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2" t="s">
        <v>11</v>
      </c>
      <c r="B23" s="13">
        <f t="shared" si="3"/>
        <v>265806.7</v>
      </c>
      <c r="C23" s="14"/>
      <c r="D23" s="14">
        <v>4547.51</v>
      </c>
      <c r="E23" s="14">
        <v>16612.82</v>
      </c>
      <c r="F23" s="14"/>
      <c r="G23" s="14">
        <v>150000</v>
      </c>
      <c r="H23" s="14"/>
      <c r="I23" s="14"/>
      <c r="J23" s="14">
        <v>1100</v>
      </c>
      <c r="K23" s="14">
        <v>1210</v>
      </c>
      <c r="L23" s="14">
        <v>6378.7999999999993</v>
      </c>
      <c r="M23" s="14">
        <v>85957.57</v>
      </c>
      <c r="N23" s="14">
        <v>0</v>
      </c>
    </row>
    <row r="24" spans="1:14" x14ac:dyDescent="0.25">
      <c r="A24" s="12" t="s">
        <v>12</v>
      </c>
      <c r="B24" s="13">
        <f t="shared" si="3"/>
        <v>3544183.88</v>
      </c>
      <c r="C24" s="14"/>
      <c r="D24" s="14"/>
      <c r="E24" s="14">
        <v>33200</v>
      </c>
      <c r="F24" s="14">
        <v>2500</v>
      </c>
      <c r="G24" s="14"/>
      <c r="H24" s="14">
        <v>2664344.54</v>
      </c>
      <c r="I24" s="14">
        <v>4159.34</v>
      </c>
      <c r="J24" s="14">
        <v>40980</v>
      </c>
      <c r="K24" s="14">
        <v>2500</v>
      </c>
      <c r="L24" s="14">
        <v>796500</v>
      </c>
      <c r="M24" s="14"/>
      <c r="N24" s="14">
        <v>0</v>
      </c>
    </row>
    <row r="25" spans="1:14" x14ac:dyDescent="0.25">
      <c r="A25" s="12" t="s">
        <v>13</v>
      </c>
      <c r="B25" s="13">
        <f t="shared" si="3"/>
        <v>4099429.1199999996</v>
      </c>
      <c r="C25" s="14"/>
      <c r="D25" s="14">
        <v>1187242.6499999999</v>
      </c>
      <c r="E25" s="14">
        <v>198975.03999999998</v>
      </c>
      <c r="F25" s="14">
        <v>239196.36</v>
      </c>
      <c r="G25" s="14">
        <v>351222.56</v>
      </c>
      <c r="H25" s="14">
        <v>335135.63</v>
      </c>
      <c r="I25" s="14">
        <v>150768</v>
      </c>
      <c r="J25" s="14">
        <v>534499.16</v>
      </c>
      <c r="K25" s="14">
        <v>359076</v>
      </c>
      <c r="L25" s="14">
        <v>371334.36</v>
      </c>
      <c r="M25" s="14">
        <v>371979.36</v>
      </c>
      <c r="N25" s="14">
        <v>0</v>
      </c>
    </row>
    <row r="26" spans="1:14" x14ac:dyDescent="0.25">
      <c r="A26" s="12" t="s">
        <v>14</v>
      </c>
      <c r="B26" s="13">
        <f t="shared" si="3"/>
        <v>35904015.230999999</v>
      </c>
      <c r="C26" s="14"/>
      <c r="D26" s="14">
        <v>100152.2</v>
      </c>
      <c r="E26" s="14">
        <v>26657004.84</v>
      </c>
      <c r="F26" s="14">
        <v>8142</v>
      </c>
      <c r="G26" s="14">
        <v>330370.05</v>
      </c>
      <c r="H26" s="14">
        <v>466115.19999999995</v>
      </c>
      <c r="I26" s="14">
        <v>2528755.92</v>
      </c>
      <c r="J26" s="14">
        <v>763682.04099999985</v>
      </c>
      <c r="K26" s="14">
        <v>186300.96</v>
      </c>
      <c r="L26" s="14">
        <v>2049806.2599999998</v>
      </c>
      <c r="M26" s="14">
        <v>2813685.7599999998</v>
      </c>
      <c r="N26" s="14">
        <v>0</v>
      </c>
    </row>
    <row r="27" spans="1:14" x14ac:dyDescent="0.25">
      <c r="A27" s="12" t="s">
        <v>15</v>
      </c>
      <c r="B27" s="13">
        <f t="shared" si="3"/>
        <v>13517828.41</v>
      </c>
      <c r="C27" s="14">
        <v>37562.92</v>
      </c>
      <c r="D27" s="14">
        <v>1392842.53</v>
      </c>
      <c r="E27" s="14">
        <v>1687197.84</v>
      </c>
      <c r="F27" s="14">
        <v>632000.75</v>
      </c>
      <c r="G27" s="14">
        <v>969348.05</v>
      </c>
      <c r="H27" s="14">
        <v>1843533.18</v>
      </c>
      <c r="I27" s="14">
        <v>412908.97</v>
      </c>
      <c r="J27" s="14">
        <v>1043934.49</v>
      </c>
      <c r="K27" s="14">
        <v>3716076.63</v>
      </c>
      <c r="L27" s="14">
        <v>1158362.8999999999</v>
      </c>
      <c r="M27" s="14">
        <v>624060.15</v>
      </c>
      <c r="N27" s="14">
        <v>0</v>
      </c>
    </row>
    <row r="28" spans="1:14" x14ac:dyDescent="0.25">
      <c r="A28" s="12" t="s">
        <v>38</v>
      </c>
      <c r="B28" s="13">
        <f t="shared" si="3"/>
        <v>10443015.91</v>
      </c>
      <c r="C28" s="14"/>
      <c r="D28" s="14">
        <v>1173151.3999999999</v>
      </c>
      <c r="E28" s="14"/>
      <c r="F28" s="14">
        <v>2370368.66</v>
      </c>
      <c r="G28" s="14">
        <v>728319.6</v>
      </c>
      <c r="H28" s="14">
        <v>802840.3</v>
      </c>
      <c r="I28" s="14">
        <v>773185.55</v>
      </c>
      <c r="J28" s="14">
        <v>1155497.3</v>
      </c>
      <c r="K28" s="14">
        <v>1103267.8</v>
      </c>
      <c r="L28" s="14">
        <v>1144623</v>
      </c>
      <c r="M28" s="14">
        <v>1191762.3</v>
      </c>
      <c r="N28" s="14">
        <v>0</v>
      </c>
    </row>
    <row r="29" spans="1:14" x14ac:dyDescent="0.25">
      <c r="A29" s="9" t="s">
        <v>16</v>
      </c>
      <c r="B29" s="10">
        <f>SUM(C29:N29)</f>
        <v>404442442.59599996</v>
      </c>
      <c r="C29" s="11">
        <f>SUM(C30:C38)</f>
        <v>11359379.41</v>
      </c>
      <c r="D29" s="11">
        <f t="shared" ref="D29:M29" si="4">SUM(D30:D38)</f>
        <v>46228413.760000005</v>
      </c>
      <c r="E29" s="11">
        <f t="shared" si="4"/>
        <v>27361438.550000004</v>
      </c>
      <c r="F29" s="11">
        <f t="shared" si="4"/>
        <v>20523367.899999999</v>
      </c>
      <c r="G29" s="11">
        <f t="shared" si="4"/>
        <v>35644853.500000007</v>
      </c>
      <c r="H29" s="11">
        <f t="shared" si="4"/>
        <v>36388757.620000005</v>
      </c>
      <c r="I29" s="11">
        <f t="shared" si="4"/>
        <v>47469095.75</v>
      </c>
      <c r="J29" s="11">
        <f t="shared" si="4"/>
        <v>41253682.450000003</v>
      </c>
      <c r="K29" s="11">
        <f t="shared" si="4"/>
        <v>48404161.57</v>
      </c>
      <c r="L29" s="11">
        <f t="shared" si="4"/>
        <v>47377324.150000006</v>
      </c>
      <c r="M29" s="11">
        <f t="shared" si="4"/>
        <v>42431967.936000004</v>
      </c>
      <c r="N29" s="11">
        <f>SUM(N30:N38)</f>
        <v>0</v>
      </c>
    </row>
    <row r="30" spans="1:14" x14ac:dyDescent="0.25">
      <c r="A30" s="12" t="s">
        <v>17</v>
      </c>
      <c r="B30" s="13">
        <f t="shared" ref="B30:B38" si="5">SUM(C30:N30)</f>
        <v>7804120.4799999986</v>
      </c>
      <c r="C30" s="14">
        <v>720157.43</v>
      </c>
      <c r="D30" s="14">
        <v>705924.62</v>
      </c>
      <c r="E30" s="14">
        <v>634164.62</v>
      </c>
      <c r="F30" s="14">
        <v>600957.87</v>
      </c>
      <c r="G30" s="14">
        <v>715789.25</v>
      </c>
      <c r="H30" s="14">
        <v>733257</v>
      </c>
      <c r="I30" s="14">
        <v>805816.3</v>
      </c>
      <c r="J30" s="14">
        <v>858220.94</v>
      </c>
      <c r="K30" s="14">
        <v>535836.75</v>
      </c>
      <c r="L30" s="14">
        <v>734652.6</v>
      </c>
      <c r="M30" s="14">
        <v>759343.1</v>
      </c>
      <c r="N30" s="14">
        <v>0</v>
      </c>
    </row>
    <row r="31" spans="1:14" x14ac:dyDescent="0.25">
      <c r="A31" s="12" t="s">
        <v>18</v>
      </c>
      <c r="B31" s="13">
        <f t="shared" si="5"/>
        <v>2289476.04</v>
      </c>
      <c r="C31" s="14"/>
      <c r="D31" s="14"/>
      <c r="E31" s="14"/>
      <c r="F31" s="14"/>
      <c r="G31" s="14">
        <v>2026684</v>
      </c>
      <c r="H31" s="14"/>
      <c r="I31" s="14">
        <v>11611.2</v>
      </c>
      <c r="J31" s="14"/>
      <c r="K31" s="14">
        <v>92630</v>
      </c>
      <c r="L31" s="14">
        <v>57820</v>
      </c>
      <c r="M31" s="14">
        <v>100730.84</v>
      </c>
      <c r="N31" s="14">
        <v>0</v>
      </c>
    </row>
    <row r="32" spans="1:14" x14ac:dyDescent="0.25">
      <c r="A32" s="12" t="s">
        <v>19</v>
      </c>
      <c r="B32" s="13">
        <f t="shared" si="5"/>
        <v>4466134.58</v>
      </c>
      <c r="C32" s="14"/>
      <c r="D32" s="14">
        <v>260392.36</v>
      </c>
      <c r="E32" s="14">
        <v>3450</v>
      </c>
      <c r="F32" s="14">
        <v>173307.09</v>
      </c>
      <c r="G32" s="14">
        <v>1384116.4</v>
      </c>
      <c r="H32" s="14">
        <v>66218</v>
      </c>
      <c r="I32" s="14">
        <v>1386984.98</v>
      </c>
      <c r="J32" s="14">
        <v>250715.07</v>
      </c>
      <c r="K32" s="14">
        <v>286315.2</v>
      </c>
      <c r="L32" s="14">
        <v>251311.47999999998</v>
      </c>
      <c r="M32" s="14">
        <v>403324</v>
      </c>
      <c r="N32" s="14">
        <v>0</v>
      </c>
    </row>
    <row r="33" spans="1:14" x14ac:dyDescent="0.25">
      <c r="A33" s="12" t="s">
        <v>20</v>
      </c>
      <c r="B33" s="13">
        <f t="shared" si="5"/>
        <v>71710788.170000002</v>
      </c>
      <c r="C33" s="14">
        <v>3222356.5799999982</v>
      </c>
      <c r="D33" s="14">
        <v>18531024.68</v>
      </c>
      <c r="E33" s="14">
        <v>6841963.4300000016</v>
      </c>
      <c r="F33" s="14">
        <v>3377282.3499999996</v>
      </c>
      <c r="G33" s="14">
        <v>7045424.75</v>
      </c>
      <c r="H33" s="14">
        <v>4382290.2200000025</v>
      </c>
      <c r="I33" s="14">
        <v>6762569.8999999976</v>
      </c>
      <c r="J33" s="14">
        <v>7422913.339999998</v>
      </c>
      <c r="K33" s="14">
        <v>4899803.1000000006</v>
      </c>
      <c r="L33" s="14">
        <v>2702812.4800000004</v>
      </c>
      <c r="M33" s="14">
        <v>6522347.3399999999</v>
      </c>
      <c r="N33" s="14">
        <v>0</v>
      </c>
    </row>
    <row r="34" spans="1:14" x14ac:dyDescent="0.25">
      <c r="A34" s="12" t="s">
        <v>21</v>
      </c>
      <c r="B34" s="13">
        <f t="shared" si="5"/>
        <v>2511224.38</v>
      </c>
      <c r="C34" s="14"/>
      <c r="D34" s="14">
        <v>780852</v>
      </c>
      <c r="E34" s="14">
        <v>1530</v>
      </c>
      <c r="F34" s="14">
        <v>885409.02</v>
      </c>
      <c r="G34" s="14">
        <v>59400</v>
      </c>
      <c r="H34" s="14">
        <v>182650</v>
      </c>
      <c r="I34" s="14">
        <v>30118</v>
      </c>
      <c r="J34" s="14">
        <v>8090</v>
      </c>
      <c r="K34" s="14">
        <v>515225.06</v>
      </c>
      <c r="L34" s="14">
        <v>7027</v>
      </c>
      <c r="M34" s="14">
        <v>40923.300000000003</v>
      </c>
      <c r="N34" s="14">
        <v>0</v>
      </c>
    </row>
    <row r="35" spans="1:14" x14ac:dyDescent="0.25">
      <c r="A35" s="12" t="s">
        <v>22</v>
      </c>
      <c r="B35" s="13">
        <f t="shared" si="5"/>
        <v>294654.41000000003</v>
      </c>
      <c r="C35" s="14"/>
      <c r="D35" s="14"/>
      <c r="E35" s="14">
        <v>5083.1400000000003</v>
      </c>
      <c r="F35" s="14">
        <v>13923.11</v>
      </c>
      <c r="G35" s="14">
        <v>37296.26</v>
      </c>
      <c r="H35" s="14">
        <v>4300</v>
      </c>
      <c r="I35" s="14">
        <v>139202.01</v>
      </c>
      <c r="J35" s="14">
        <v>10750</v>
      </c>
      <c r="K35" s="14">
        <v>12169.86</v>
      </c>
      <c r="L35" s="14">
        <v>12467</v>
      </c>
      <c r="M35" s="14">
        <v>59463.03</v>
      </c>
      <c r="N35" s="14">
        <v>0</v>
      </c>
    </row>
    <row r="36" spans="1:14" x14ac:dyDescent="0.25">
      <c r="A36" s="12" t="s">
        <v>23</v>
      </c>
      <c r="B36" s="13">
        <f t="shared" si="5"/>
        <v>88416632.810000017</v>
      </c>
      <c r="C36" s="14">
        <v>2523500.34</v>
      </c>
      <c r="D36" s="14">
        <v>3109580.2</v>
      </c>
      <c r="E36" s="14">
        <v>2355388.35</v>
      </c>
      <c r="F36" s="14">
        <v>186878.5</v>
      </c>
      <c r="G36" s="14">
        <v>3976104.0799999996</v>
      </c>
      <c r="H36" s="14">
        <v>15565416.189999999</v>
      </c>
      <c r="I36" s="14">
        <v>8095147.2100000009</v>
      </c>
      <c r="J36" s="14">
        <v>16899016.440000001</v>
      </c>
      <c r="K36" s="14">
        <v>4366405.03</v>
      </c>
      <c r="L36" s="14">
        <v>25997278.990000002</v>
      </c>
      <c r="M36" s="14">
        <v>5341917.4800000004</v>
      </c>
      <c r="N36" s="14">
        <v>0</v>
      </c>
    </row>
    <row r="37" spans="1:14" x14ac:dyDescent="0.25">
      <c r="A37" s="12" t="s">
        <v>39</v>
      </c>
      <c r="B37" s="13">
        <f t="shared" si="5"/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12" t="s">
        <v>24</v>
      </c>
      <c r="B38" s="13">
        <f t="shared" si="5"/>
        <v>226949411.72600001</v>
      </c>
      <c r="C38" s="14">
        <v>4893365.0600000015</v>
      </c>
      <c r="D38" s="14">
        <v>22840639.900000002</v>
      </c>
      <c r="E38" s="14">
        <v>17519859.010000002</v>
      </c>
      <c r="F38" s="14">
        <v>15285609.959999999</v>
      </c>
      <c r="G38" s="14">
        <v>20400038.760000005</v>
      </c>
      <c r="H38" s="14">
        <v>15454626.210000001</v>
      </c>
      <c r="I38" s="14">
        <v>30237646.149999999</v>
      </c>
      <c r="J38" s="14">
        <v>15803976.660000002</v>
      </c>
      <c r="K38" s="14">
        <v>37695776.57</v>
      </c>
      <c r="L38" s="14">
        <v>17613954.599999998</v>
      </c>
      <c r="M38" s="14">
        <v>29203918.846000008</v>
      </c>
      <c r="N38" s="14">
        <v>0</v>
      </c>
    </row>
    <row r="39" spans="1:14" x14ac:dyDescent="0.25">
      <c r="A39" s="9" t="s">
        <v>25</v>
      </c>
      <c r="B39" s="10">
        <f>SUM(C39:N39)</f>
        <v>467259.24</v>
      </c>
      <c r="C39" s="11">
        <f>SUM(C40:C46)</f>
        <v>0</v>
      </c>
      <c r="D39" s="11">
        <f t="shared" ref="D39:N39" si="6">SUM(D40:D46)</f>
        <v>0</v>
      </c>
      <c r="E39" s="11">
        <f t="shared" si="6"/>
        <v>0</v>
      </c>
      <c r="F39" s="11">
        <f t="shared" si="6"/>
        <v>5000</v>
      </c>
      <c r="G39" s="11">
        <f t="shared" si="6"/>
        <v>0</v>
      </c>
      <c r="H39" s="11">
        <f t="shared" si="6"/>
        <v>267509.24</v>
      </c>
      <c r="I39" s="11">
        <f t="shared" si="6"/>
        <v>0</v>
      </c>
      <c r="J39" s="11">
        <f t="shared" si="6"/>
        <v>172500</v>
      </c>
      <c r="K39" s="11">
        <f t="shared" si="6"/>
        <v>0</v>
      </c>
      <c r="L39" s="11">
        <f t="shared" si="6"/>
        <v>8000</v>
      </c>
      <c r="M39" s="11">
        <f t="shared" si="6"/>
        <v>14250</v>
      </c>
      <c r="N39" s="11">
        <f t="shared" si="6"/>
        <v>0</v>
      </c>
    </row>
    <row r="40" spans="1:14" x14ac:dyDescent="0.25">
      <c r="A40" s="12" t="s">
        <v>26</v>
      </c>
      <c r="B40" s="13">
        <f>SUM(C40:N40)</f>
        <v>467259.24</v>
      </c>
      <c r="C40" s="14"/>
      <c r="D40" s="14"/>
      <c r="E40" s="14"/>
      <c r="F40" s="14">
        <v>5000</v>
      </c>
      <c r="G40" s="14"/>
      <c r="H40" s="14">
        <v>267509.24</v>
      </c>
      <c r="I40" s="14"/>
      <c r="J40" s="14">
        <v>172500</v>
      </c>
      <c r="K40" s="14"/>
      <c r="L40" s="14">
        <v>8000</v>
      </c>
      <c r="M40" s="14">
        <v>14250</v>
      </c>
      <c r="N40" s="14">
        <v>0</v>
      </c>
    </row>
    <row r="41" spans="1:14" x14ac:dyDescent="0.25">
      <c r="A41" s="12" t="s">
        <v>40</v>
      </c>
      <c r="B41" s="13">
        <f t="shared" ref="B41:B46" si="7">SUM(C41:N41)</f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2" t="s">
        <v>41</v>
      </c>
      <c r="B42" s="13">
        <f t="shared" si="7"/>
        <v>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2" t="s">
        <v>42</v>
      </c>
      <c r="B43" s="13">
        <f t="shared" si="7"/>
        <v>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12" t="s">
        <v>43</v>
      </c>
      <c r="B44" s="13">
        <f t="shared" si="7"/>
        <v>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2" t="s">
        <v>27</v>
      </c>
      <c r="B45" s="13">
        <f t="shared" si="7"/>
        <v>0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2" t="s">
        <v>44</v>
      </c>
      <c r="B46" s="13">
        <f t="shared" si="7"/>
        <v>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9" t="s">
        <v>45</v>
      </c>
      <c r="B47" s="10">
        <f>SUM(C47:N47)</f>
        <v>0</v>
      </c>
      <c r="C47" s="11">
        <f>SUM(C48:C54)</f>
        <v>0</v>
      </c>
      <c r="D47" s="11">
        <f t="shared" ref="D47:N47" si="8">SUM(D48:D54)</f>
        <v>0</v>
      </c>
      <c r="E47" s="11">
        <f t="shared" si="8"/>
        <v>0</v>
      </c>
      <c r="F47" s="11">
        <f t="shared" si="8"/>
        <v>0</v>
      </c>
      <c r="G47" s="11">
        <f t="shared" si="8"/>
        <v>0</v>
      </c>
      <c r="H47" s="11">
        <f t="shared" si="8"/>
        <v>0</v>
      </c>
      <c r="I47" s="11">
        <f t="shared" si="8"/>
        <v>0</v>
      </c>
      <c r="J47" s="11">
        <f t="shared" si="8"/>
        <v>0</v>
      </c>
      <c r="K47" s="11">
        <f t="shared" si="8"/>
        <v>0</v>
      </c>
      <c r="L47" s="11">
        <f t="shared" si="8"/>
        <v>0</v>
      </c>
      <c r="M47" s="11">
        <f t="shared" si="8"/>
        <v>0</v>
      </c>
      <c r="N47" s="11">
        <f t="shared" si="8"/>
        <v>0</v>
      </c>
    </row>
    <row r="48" spans="1:14" x14ac:dyDescent="0.25">
      <c r="A48" s="12" t="s">
        <v>46</v>
      </c>
      <c r="B48" s="13">
        <f t="shared" ref="B48:B53" si="9">SUM(C48:N48)</f>
        <v>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2" t="s">
        <v>47</v>
      </c>
      <c r="B49" s="13">
        <f t="shared" si="9"/>
        <v>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2" t="s">
        <v>48</v>
      </c>
      <c r="B50" s="13">
        <f t="shared" si="9"/>
        <v>0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2" t="s">
        <v>49</v>
      </c>
      <c r="B51" s="13">
        <f t="shared" si="9"/>
        <v>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2" t="s">
        <v>50</v>
      </c>
      <c r="B52" s="13">
        <f t="shared" si="9"/>
        <v>0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2" t="s">
        <v>51</v>
      </c>
      <c r="B53" s="13">
        <f t="shared" si="9"/>
        <v>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2" t="s">
        <v>52</v>
      </c>
      <c r="B54" s="13">
        <f>SUM(C54:N54)</f>
        <v>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9" t="s">
        <v>28</v>
      </c>
      <c r="B55" s="10">
        <f>SUM(C55:N55)</f>
        <v>14301482.379999999</v>
      </c>
      <c r="C55" s="11">
        <f>SUM(C56:C64)</f>
        <v>1038618.3</v>
      </c>
      <c r="D55" s="11">
        <f t="shared" ref="D55:N55" si="10">SUM(D56:D64)</f>
        <v>3813988.73</v>
      </c>
      <c r="E55" s="11">
        <f t="shared" si="10"/>
        <v>724180.75</v>
      </c>
      <c r="F55" s="11">
        <f t="shared" si="10"/>
        <v>0</v>
      </c>
      <c r="G55" s="11">
        <f t="shared" si="10"/>
        <v>1089242.77</v>
      </c>
      <c r="H55" s="11">
        <f t="shared" si="10"/>
        <v>1545679.1</v>
      </c>
      <c r="I55" s="11">
        <f t="shared" si="10"/>
        <v>3267755.2199999997</v>
      </c>
      <c r="J55" s="11">
        <f t="shared" si="10"/>
        <v>236468.94</v>
      </c>
      <c r="K55" s="11">
        <f t="shared" si="10"/>
        <v>415162.94</v>
      </c>
      <c r="L55" s="11">
        <f t="shared" si="10"/>
        <v>484111.35999999999</v>
      </c>
      <c r="M55" s="11">
        <f t="shared" si="10"/>
        <v>1686274.27</v>
      </c>
      <c r="N55" s="11">
        <f t="shared" si="10"/>
        <v>0</v>
      </c>
    </row>
    <row r="56" spans="1:14" x14ac:dyDescent="0.25">
      <c r="A56" s="12" t="s">
        <v>29</v>
      </c>
      <c r="B56" s="13">
        <f t="shared" ref="B56:B64" si="11">SUM(C56:N56)</f>
        <v>4075882.1900000004</v>
      </c>
      <c r="C56" s="14">
        <v>1038618.3</v>
      </c>
      <c r="D56" s="14">
        <v>241640</v>
      </c>
      <c r="E56" s="14"/>
      <c r="F56" s="14"/>
      <c r="G56" s="14">
        <v>238176.03999999998</v>
      </c>
      <c r="H56" s="14">
        <v>520252</v>
      </c>
      <c r="I56" s="14">
        <v>675060.32</v>
      </c>
      <c r="J56" s="14">
        <v>85799.99</v>
      </c>
      <c r="K56" s="14">
        <v>415162.94</v>
      </c>
      <c r="L56" s="14">
        <v>3262.36</v>
      </c>
      <c r="M56" s="14">
        <v>857910.24</v>
      </c>
      <c r="N56" s="14">
        <v>0</v>
      </c>
    </row>
    <row r="57" spans="1:14" x14ac:dyDescent="0.25">
      <c r="A57" s="12" t="s">
        <v>30</v>
      </c>
      <c r="B57" s="13">
        <f t="shared" si="11"/>
        <v>0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2" t="s">
        <v>31</v>
      </c>
      <c r="B58" s="13">
        <f t="shared" si="11"/>
        <v>3801766.25</v>
      </c>
      <c r="C58" s="14"/>
      <c r="D58" s="14">
        <v>350999.99</v>
      </c>
      <c r="E58" s="14"/>
      <c r="F58" s="14"/>
      <c r="G58" s="14"/>
      <c r="H58" s="14">
        <v>1025427.1</v>
      </c>
      <c r="I58" s="14">
        <v>2412694.16</v>
      </c>
      <c r="J58" s="14">
        <v>11820</v>
      </c>
      <c r="K58" s="14"/>
      <c r="L58" s="14">
        <v>825</v>
      </c>
      <c r="M58" s="14"/>
      <c r="N58" s="14">
        <v>0</v>
      </c>
    </row>
    <row r="59" spans="1:14" x14ac:dyDescent="0.25">
      <c r="A59" s="12" t="s">
        <v>32</v>
      </c>
      <c r="B59" s="13">
        <f t="shared" si="11"/>
        <v>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12" t="s">
        <v>33</v>
      </c>
      <c r="B60" s="13">
        <f t="shared" si="11"/>
        <v>3754379.25</v>
      </c>
      <c r="C60" s="14"/>
      <c r="D60" s="14">
        <v>2370282.0099999998</v>
      </c>
      <c r="E60" s="14"/>
      <c r="F60" s="14"/>
      <c r="G60" s="14"/>
      <c r="H60" s="14"/>
      <c r="I60" s="14">
        <v>180000.74</v>
      </c>
      <c r="J60" s="14">
        <v>138848.95000000001</v>
      </c>
      <c r="K60" s="14"/>
      <c r="L60" s="14">
        <v>480024</v>
      </c>
      <c r="M60" s="14">
        <v>585223.55000000005</v>
      </c>
      <c r="N60" s="14">
        <v>0</v>
      </c>
    </row>
    <row r="61" spans="1:14" x14ac:dyDescent="0.25">
      <c r="A61" s="12" t="s">
        <v>53</v>
      </c>
      <c r="B61" s="13">
        <f t="shared" si="11"/>
        <v>1702133.46</v>
      </c>
      <c r="C61" s="14"/>
      <c r="D61" s="14">
        <v>851066.73</v>
      </c>
      <c r="E61" s="14"/>
      <c r="F61" s="14"/>
      <c r="G61" s="14">
        <v>851066.73</v>
      </c>
      <c r="H61" s="14"/>
      <c r="I61" s="14"/>
      <c r="J61" s="14"/>
      <c r="K61" s="14"/>
      <c r="L61" s="14"/>
      <c r="M61" s="14"/>
      <c r="N61" s="14"/>
    </row>
    <row r="62" spans="1:14" x14ac:dyDescent="0.25">
      <c r="A62" s="12" t="s">
        <v>54</v>
      </c>
      <c r="B62" s="13">
        <f t="shared" si="11"/>
        <v>0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12" t="s">
        <v>34</v>
      </c>
      <c r="B63" s="13">
        <f t="shared" si="11"/>
        <v>967321.23</v>
      </c>
      <c r="C63" s="14"/>
      <c r="D63" s="14"/>
      <c r="E63" s="14">
        <v>724180.75</v>
      </c>
      <c r="F63" s="14"/>
      <c r="G63" s="14"/>
      <c r="H63" s="14"/>
      <c r="I63" s="14"/>
      <c r="J63" s="14"/>
      <c r="K63" s="14"/>
      <c r="L63" s="14"/>
      <c r="M63" s="14">
        <v>243140.48000000001</v>
      </c>
      <c r="N63" s="14">
        <v>0</v>
      </c>
    </row>
    <row r="64" spans="1:14" x14ac:dyDescent="0.25">
      <c r="A64" s="12" t="s">
        <v>55</v>
      </c>
      <c r="B64" s="13">
        <f t="shared" si="11"/>
        <v>0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5">
      <c r="A65" s="9" t="s">
        <v>56</v>
      </c>
      <c r="B65" s="10">
        <f>SUM(C65:N65)</f>
        <v>0</v>
      </c>
      <c r="C65" s="11">
        <f>SUM(C66:C69)</f>
        <v>0</v>
      </c>
      <c r="D65" s="11">
        <f t="shared" ref="D65:N65" si="12">SUM(D66:D69)</f>
        <v>0</v>
      </c>
      <c r="E65" s="11">
        <f t="shared" si="12"/>
        <v>0</v>
      </c>
      <c r="F65" s="11">
        <f t="shared" si="12"/>
        <v>0</v>
      </c>
      <c r="G65" s="11">
        <f t="shared" si="12"/>
        <v>0</v>
      </c>
      <c r="H65" s="11">
        <f t="shared" si="12"/>
        <v>0</v>
      </c>
      <c r="I65" s="11">
        <f t="shared" si="12"/>
        <v>0</v>
      </c>
      <c r="J65" s="11">
        <f t="shared" si="12"/>
        <v>0</v>
      </c>
      <c r="K65" s="11">
        <f t="shared" si="12"/>
        <v>0</v>
      </c>
      <c r="L65" s="11">
        <f t="shared" si="12"/>
        <v>0</v>
      </c>
      <c r="M65" s="11">
        <f t="shared" si="12"/>
        <v>0</v>
      </c>
      <c r="N65" s="11">
        <f t="shared" si="12"/>
        <v>0</v>
      </c>
    </row>
    <row r="66" spans="1:14" x14ac:dyDescent="0.25">
      <c r="A66" s="12" t="s">
        <v>57</v>
      </c>
      <c r="B66" s="13">
        <f t="shared" ref="B66:B69" si="13">SUM(C66:N66)</f>
        <v>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x14ac:dyDescent="0.25">
      <c r="A67" s="12" t="s">
        <v>58</v>
      </c>
      <c r="B67" s="13">
        <f t="shared" si="13"/>
        <v>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x14ac:dyDescent="0.25">
      <c r="A68" s="12" t="s">
        <v>59</v>
      </c>
      <c r="B68" s="13">
        <f t="shared" si="13"/>
        <v>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12" t="s">
        <v>60</v>
      </c>
      <c r="B69" s="13">
        <f t="shared" si="13"/>
        <v>0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x14ac:dyDescent="0.25">
      <c r="A70" s="9" t="s">
        <v>61</v>
      </c>
      <c r="B70" s="10">
        <f>SUM(C70:N70)</f>
        <v>0</v>
      </c>
      <c r="C70" s="11">
        <f>SUM(C71:C72)</f>
        <v>0</v>
      </c>
      <c r="D70" s="11">
        <f t="shared" ref="D70:N70" si="14">SUM(D71:D72)</f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</row>
    <row r="71" spans="1:14" x14ac:dyDescent="0.25">
      <c r="A71" s="12" t="s">
        <v>62</v>
      </c>
      <c r="B71" s="13">
        <f t="shared" ref="B71:B72" si="15">SUM(C71:N71)</f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12" t="s">
        <v>63</v>
      </c>
      <c r="B72" s="13">
        <f t="shared" si="15"/>
        <v>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9" t="s">
        <v>64</v>
      </c>
      <c r="B73" s="10">
        <f>SUM(C73:N73)</f>
        <v>0</v>
      </c>
      <c r="C73" s="11">
        <f>SUM(C74:C76)</f>
        <v>0</v>
      </c>
      <c r="D73" s="11">
        <f t="shared" ref="D73:N73" si="16">SUM(D74:D76)</f>
        <v>0</v>
      </c>
      <c r="E73" s="11">
        <f t="shared" si="16"/>
        <v>0</v>
      </c>
      <c r="F73" s="11">
        <f t="shared" si="16"/>
        <v>0</v>
      </c>
      <c r="G73" s="11">
        <f t="shared" si="16"/>
        <v>0</v>
      </c>
      <c r="H73" s="11">
        <f t="shared" si="16"/>
        <v>0</v>
      </c>
      <c r="I73" s="11">
        <f t="shared" si="16"/>
        <v>0</v>
      </c>
      <c r="J73" s="11">
        <f t="shared" si="16"/>
        <v>0</v>
      </c>
      <c r="K73" s="11">
        <f t="shared" si="16"/>
        <v>0</v>
      </c>
      <c r="L73" s="11">
        <f t="shared" si="16"/>
        <v>0</v>
      </c>
      <c r="M73" s="11">
        <f t="shared" si="16"/>
        <v>0</v>
      </c>
      <c r="N73" s="11">
        <f t="shared" si="16"/>
        <v>0</v>
      </c>
    </row>
    <row r="74" spans="1:14" x14ac:dyDescent="0.25">
      <c r="A74" s="12" t="s">
        <v>65</v>
      </c>
      <c r="B74" s="13">
        <f t="shared" ref="B74:B76" si="17">SUM(C74:N74)</f>
        <v>0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25">
      <c r="A75" s="12" t="s">
        <v>66</v>
      </c>
      <c r="B75" s="13">
        <f t="shared" si="17"/>
        <v>0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5">
      <c r="A76" s="12" t="s">
        <v>67</v>
      </c>
      <c r="B76" s="13">
        <f t="shared" si="17"/>
        <v>0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25">
      <c r="A77" s="15" t="s">
        <v>35</v>
      </c>
      <c r="B77" s="16">
        <f>B13+B19+B29+B39+B47+B55+B65+B70+B73</f>
        <v>871255572.80699992</v>
      </c>
      <c r="C77" s="16">
        <f t="shared" ref="C77:N77" si="18">C13+C19+C29+C39+C47+C55+C65+C70+C73</f>
        <v>37294017.25</v>
      </c>
      <c r="D77" s="16">
        <f t="shared" si="18"/>
        <v>74551541.100000009</v>
      </c>
      <c r="E77" s="16">
        <f t="shared" si="18"/>
        <v>90482835.530000001</v>
      </c>
      <c r="F77" s="16">
        <f t="shared" si="18"/>
        <v>55112672.529999994</v>
      </c>
      <c r="G77" s="16">
        <f t="shared" si="18"/>
        <v>60435635.800000012</v>
      </c>
      <c r="H77" s="16">
        <f t="shared" si="18"/>
        <v>53590751.950000003</v>
      </c>
      <c r="I77" s="16">
        <f t="shared" si="18"/>
        <v>124884570.67</v>
      </c>
      <c r="J77" s="16">
        <f t="shared" si="18"/>
        <v>77461776.590999991</v>
      </c>
      <c r="K77" s="16">
        <f t="shared" si="18"/>
        <v>96002447.460000008</v>
      </c>
      <c r="L77" s="16">
        <f t="shared" si="18"/>
        <v>117268623.18000001</v>
      </c>
      <c r="M77" s="16">
        <f t="shared" si="18"/>
        <v>84170700.746000007</v>
      </c>
      <c r="N77" s="16">
        <f t="shared" si="18"/>
        <v>0</v>
      </c>
    </row>
    <row r="78" spans="1:14" x14ac:dyDescent="0.25">
      <c r="A78" s="7" t="s">
        <v>68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x14ac:dyDescent="0.25">
      <c r="A79" s="7" t="s">
        <v>69</v>
      </c>
      <c r="B79" s="18"/>
      <c r="C79" s="1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A80" s="12" t="s">
        <v>70</v>
      </c>
      <c r="B80" s="18"/>
      <c r="C80" s="14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5">
      <c r="A81" s="12" t="s">
        <v>71</v>
      </c>
      <c r="B81" s="18"/>
      <c r="C81" s="14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5">
      <c r="A82" s="7" t="s">
        <v>72</v>
      </c>
      <c r="B82" s="18"/>
      <c r="C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5">
      <c r="A83" s="12" t="s">
        <v>73</v>
      </c>
      <c r="B83" s="18"/>
      <c r="C83" s="14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5">
      <c r="A84" s="12" t="s">
        <v>74</v>
      </c>
      <c r="B84" s="18"/>
      <c r="C84" s="14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5">
      <c r="A85" s="7" t="s">
        <v>75</v>
      </c>
      <c r="B85" s="18"/>
      <c r="C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5">
      <c r="A86" s="12" t="s">
        <v>76</v>
      </c>
      <c r="B86" s="18"/>
      <c r="C86" s="14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5">
      <c r="A87" s="15" t="s">
        <v>77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9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ht="15.75" x14ac:dyDescent="0.25">
      <c r="A89" s="20" t="s">
        <v>78</v>
      </c>
      <c r="B89" s="21">
        <f>B77+B87</f>
        <v>871255572.80699992</v>
      </c>
      <c r="C89" s="21">
        <f t="shared" ref="C89:N89" si="19">C77+C87</f>
        <v>37294017.25</v>
      </c>
      <c r="D89" s="21">
        <f t="shared" si="19"/>
        <v>74551541.100000009</v>
      </c>
      <c r="E89" s="21">
        <f t="shared" si="19"/>
        <v>90482835.530000001</v>
      </c>
      <c r="F89" s="21">
        <f t="shared" si="19"/>
        <v>55112672.529999994</v>
      </c>
      <c r="G89" s="21">
        <f t="shared" si="19"/>
        <v>60435635.800000012</v>
      </c>
      <c r="H89" s="21">
        <f t="shared" si="19"/>
        <v>53590751.950000003</v>
      </c>
      <c r="I89" s="21">
        <f t="shared" si="19"/>
        <v>124884570.67</v>
      </c>
      <c r="J89" s="21">
        <f t="shared" si="19"/>
        <v>77461776.590999991</v>
      </c>
      <c r="K89" s="21">
        <f t="shared" si="19"/>
        <v>96002447.460000008</v>
      </c>
      <c r="L89" s="21">
        <f t="shared" si="19"/>
        <v>117268623.18000001</v>
      </c>
      <c r="M89" s="21">
        <f t="shared" si="19"/>
        <v>84170700.746000007</v>
      </c>
      <c r="N89" s="21">
        <f t="shared" si="19"/>
        <v>0</v>
      </c>
    </row>
    <row r="92" spans="1:14" x14ac:dyDescent="0.25">
      <c r="B92" s="2"/>
      <c r="C92" s="2"/>
      <c r="D92" s="2"/>
      <c r="E92" s="2"/>
      <c r="F92" s="2"/>
      <c r="G92" s="2"/>
      <c r="H92" s="2"/>
      <c r="I92" s="2"/>
      <c r="J92" s="2"/>
      <c r="K92" s="3"/>
      <c r="L92" s="2"/>
      <c r="M92" s="2"/>
    </row>
    <row r="93" spans="1:14" x14ac:dyDescent="0.25">
      <c r="B93" s="3"/>
      <c r="C93" s="3"/>
      <c r="D93" s="3"/>
      <c r="E93" s="3"/>
      <c r="F93" s="3"/>
      <c r="G93" s="3"/>
      <c r="H93" s="3"/>
      <c r="I93" s="3"/>
      <c r="J93" s="3"/>
      <c r="K93" s="4"/>
      <c r="L93" s="3"/>
      <c r="M93" s="3"/>
    </row>
    <row r="94" spans="1:14" x14ac:dyDescent="0.25">
      <c r="B94" s="4"/>
      <c r="C94" s="4"/>
      <c r="D94" s="4"/>
      <c r="E94" s="2"/>
      <c r="F94" s="4"/>
      <c r="G94" s="4"/>
      <c r="H94" s="3"/>
      <c r="I94" s="4"/>
      <c r="J94" s="4"/>
      <c r="K94" s="4"/>
      <c r="L94" s="4"/>
      <c r="M94" s="4"/>
    </row>
    <row r="96" spans="1:14" x14ac:dyDescent="0.25">
      <c r="A96" s="1" t="s">
        <v>96</v>
      </c>
      <c r="B96" s="1" t="s">
        <v>98</v>
      </c>
    </row>
    <row r="97" spans="1:2" x14ac:dyDescent="0.25">
      <c r="A97" s="1" t="s">
        <v>97</v>
      </c>
      <c r="B97" s="1" t="s">
        <v>99</v>
      </c>
    </row>
    <row r="98" spans="1:2" x14ac:dyDescent="0.25">
      <c r="B98" s="1"/>
    </row>
  </sheetData>
  <sheetProtection formatCells="0"/>
  <mergeCells count="5">
    <mergeCell ref="A5:N5"/>
    <mergeCell ref="A6:N6"/>
    <mergeCell ref="A7:N7"/>
    <mergeCell ref="A8:N8"/>
    <mergeCell ref="A9:N9"/>
  </mergeCells>
  <printOptions horizontalCentered="1"/>
  <pageMargins left="0.45" right="1.45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PRES. NOV-2021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2022-01-31T15:11:30Z</cp:lastPrinted>
  <dcterms:created xsi:type="dcterms:W3CDTF">2018-04-17T18:57:16Z</dcterms:created>
  <dcterms:modified xsi:type="dcterms:W3CDTF">2022-02-01T18:47:08Z</dcterms:modified>
</cp:coreProperties>
</file>