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90" windowHeight="7365" firstSheet="1" activeTab="1"/>
  </bookViews>
  <sheets>
    <sheet name="CONSOLIDADO INGRESOS Y GTO" sheetId="10" r:id="rId1"/>
    <sheet name="EJECUCION" sheetId="6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10" l="1"/>
  <c r="H183" i="10" l="1"/>
  <c r="H43" i="10" l="1"/>
  <c r="H326" i="10"/>
  <c r="H210" i="10"/>
  <c r="H136" i="10"/>
  <c r="H319" i="10"/>
  <c r="H323" i="10"/>
  <c r="H86" i="10"/>
  <c r="H84" i="10"/>
  <c r="H82" i="10"/>
  <c r="G84" i="10"/>
  <c r="G82" i="10"/>
  <c r="H171" i="10"/>
  <c r="H168" i="10"/>
  <c r="H42" i="10"/>
  <c r="H154" i="10"/>
  <c r="H203" i="10"/>
  <c r="H51" i="10"/>
  <c r="H52" i="10"/>
  <c r="G87" i="10" l="1"/>
  <c r="G85" i="10"/>
  <c r="G83" i="10"/>
  <c r="G81" i="10"/>
  <c r="H85" i="10"/>
  <c r="H83" i="10"/>
  <c r="H81" i="10"/>
  <c r="G80" i="10" l="1"/>
  <c r="H44" i="10" l="1"/>
  <c r="J498" i="10" l="1"/>
  <c r="I497" i="10"/>
  <c r="H497" i="10"/>
  <c r="G497" i="10"/>
  <c r="J496" i="10"/>
  <c r="I495" i="10"/>
  <c r="I494" i="10" s="1"/>
  <c r="H495" i="10"/>
  <c r="H494" i="10" s="1"/>
  <c r="G495" i="10"/>
  <c r="G494" i="10" s="1"/>
  <c r="J493" i="10"/>
  <c r="I492" i="10"/>
  <c r="H492" i="10"/>
  <c r="G492" i="10"/>
  <c r="J492" i="10" s="1"/>
  <c r="J491" i="10"/>
  <c r="I490" i="10"/>
  <c r="I489" i="10" s="1"/>
  <c r="H490" i="10"/>
  <c r="H489" i="10" s="1"/>
  <c r="G490" i="10"/>
  <c r="J490" i="10" s="1"/>
  <c r="J488" i="10"/>
  <c r="I487" i="10"/>
  <c r="H487" i="10"/>
  <c r="G487" i="10"/>
  <c r="J487" i="10" s="1"/>
  <c r="J486" i="10"/>
  <c r="I485" i="10"/>
  <c r="H485" i="10"/>
  <c r="G485" i="10"/>
  <c r="J485" i="10" s="1"/>
  <c r="J484" i="10"/>
  <c r="I483" i="10"/>
  <c r="H483" i="10"/>
  <c r="G483" i="10"/>
  <c r="J483" i="10" s="1"/>
  <c r="J482" i="10"/>
  <c r="I481" i="10"/>
  <c r="H481" i="10"/>
  <c r="G481" i="10"/>
  <c r="J481" i="10" s="1"/>
  <c r="J480" i="10"/>
  <c r="I479" i="10"/>
  <c r="H479" i="10"/>
  <c r="G479" i="10"/>
  <c r="J479" i="10" s="1"/>
  <c r="J478" i="10"/>
  <c r="I477" i="10"/>
  <c r="H477" i="10"/>
  <c r="G477" i="10"/>
  <c r="J477" i="10" s="1"/>
  <c r="J476" i="10"/>
  <c r="I475" i="10"/>
  <c r="H475" i="10"/>
  <c r="G475" i="10"/>
  <c r="J474" i="10"/>
  <c r="I473" i="10"/>
  <c r="H473" i="10"/>
  <c r="G473" i="10"/>
  <c r="J472" i="10"/>
  <c r="I471" i="10"/>
  <c r="H471" i="10"/>
  <c r="G471" i="10"/>
  <c r="J469" i="10"/>
  <c r="I468" i="10"/>
  <c r="H468" i="10"/>
  <c r="G468" i="10"/>
  <c r="J467" i="10"/>
  <c r="I466" i="10"/>
  <c r="H466" i="10"/>
  <c r="G466" i="10"/>
  <c r="J465" i="10"/>
  <c r="I464" i="10"/>
  <c r="H464" i="10"/>
  <c r="H461" i="10" s="1"/>
  <c r="G464" i="10"/>
  <c r="J463" i="10"/>
  <c r="I462" i="10"/>
  <c r="H462" i="10"/>
  <c r="G462" i="10"/>
  <c r="J459" i="10"/>
  <c r="I458" i="10"/>
  <c r="H458" i="10"/>
  <c r="G458" i="10"/>
  <c r="J457" i="10"/>
  <c r="J456" i="10"/>
  <c r="J455" i="10"/>
  <c r="I454" i="10"/>
  <c r="H454" i="10"/>
  <c r="G454" i="10"/>
  <c r="J453" i="10"/>
  <c r="I452" i="10"/>
  <c r="H452" i="10"/>
  <c r="G452" i="10"/>
  <c r="J451" i="10"/>
  <c r="I450" i="10"/>
  <c r="H450" i="10"/>
  <c r="G450" i="10"/>
  <c r="J449" i="10"/>
  <c r="I448" i="10"/>
  <c r="H448" i="10"/>
  <c r="G448" i="10"/>
  <c r="J447" i="10"/>
  <c r="I446" i="10"/>
  <c r="H446" i="10"/>
  <c r="G446" i="10"/>
  <c r="H445" i="10"/>
  <c r="J444" i="10"/>
  <c r="I443" i="10"/>
  <c r="H443" i="10"/>
  <c r="G443" i="10"/>
  <c r="J442" i="10"/>
  <c r="J441" i="10"/>
  <c r="J440" i="10"/>
  <c r="J439" i="10"/>
  <c r="I438" i="10"/>
  <c r="H438" i="10"/>
  <c r="G438" i="10"/>
  <c r="J437" i="10"/>
  <c r="I436" i="10"/>
  <c r="H436" i="10"/>
  <c r="G436" i="10"/>
  <c r="J435" i="10"/>
  <c r="I434" i="10"/>
  <c r="H434" i="10"/>
  <c r="G434" i="10"/>
  <c r="J433" i="10"/>
  <c r="I432" i="10"/>
  <c r="H432" i="10"/>
  <c r="G432" i="10"/>
  <c r="J431" i="10"/>
  <c r="I430" i="10"/>
  <c r="H430" i="10"/>
  <c r="G430" i="10"/>
  <c r="J429" i="10"/>
  <c r="J428" i="10"/>
  <c r="I427" i="10"/>
  <c r="H427" i="10"/>
  <c r="G427" i="10"/>
  <c r="J426" i="10"/>
  <c r="I425" i="10"/>
  <c r="H425" i="10"/>
  <c r="G425" i="10"/>
  <c r="J424" i="10"/>
  <c r="I423" i="10"/>
  <c r="H423" i="10"/>
  <c r="G423" i="10"/>
  <c r="G422" i="10" s="1"/>
  <c r="J421" i="10"/>
  <c r="I420" i="10"/>
  <c r="H420" i="10"/>
  <c r="G420" i="10"/>
  <c r="J419" i="10"/>
  <c r="I418" i="10"/>
  <c r="H418" i="10"/>
  <c r="G418" i="10"/>
  <c r="J417" i="10"/>
  <c r="I416" i="10"/>
  <c r="H416" i="10"/>
  <c r="G416" i="10"/>
  <c r="J415" i="10"/>
  <c r="I414" i="10"/>
  <c r="H414" i="10"/>
  <c r="G414" i="10"/>
  <c r="J413" i="10"/>
  <c r="I412" i="10"/>
  <c r="H412" i="10"/>
  <c r="G412" i="10"/>
  <c r="J411" i="10"/>
  <c r="I410" i="10"/>
  <c r="H410" i="10"/>
  <c r="G410" i="10"/>
  <c r="J409" i="10"/>
  <c r="I408" i="10"/>
  <c r="H408" i="10"/>
  <c r="G408" i="10"/>
  <c r="J407" i="10"/>
  <c r="I406" i="10"/>
  <c r="H406" i="10"/>
  <c r="G406" i="10"/>
  <c r="J405" i="10"/>
  <c r="I404" i="10"/>
  <c r="H404" i="10"/>
  <c r="G404" i="10"/>
  <c r="J402" i="10"/>
  <c r="I401" i="10"/>
  <c r="H401" i="10"/>
  <c r="G401" i="10"/>
  <c r="J400" i="10"/>
  <c r="I399" i="10"/>
  <c r="H399" i="10"/>
  <c r="G399" i="10"/>
  <c r="J397" i="10"/>
  <c r="I396" i="10"/>
  <c r="H396" i="10"/>
  <c r="G396" i="10"/>
  <c r="J395" i="10"/>
  <c r="I394" i="10"/>
  <c r="H394" i="10"/>
  <c r="G394" i="10"/>
  <c r="J393" i="10"/>
  <c r="I392" i="10"/>
  <c r="H392" i="10"/>
  <c r="G392" i="10"/>
  <c r="J391" i="10"/>
  <c r="I390" i="10"/>
  <c r="H390" i="10"/>
  <c r="G390" i="10"/>
  <c r="J389" i="10"/>
  <c r="I388" i="10"/>
  <c r="H388" i="10"/>
  <c r="G388" i="10"/>
  <c r="J387" i="10"/>
  <c r="I386" i="10"/>
  <c r="H386" i="10"/>
  <c r="G386" i="10"/>
  <c r="J385" i="10"/>
  <c r="J384" i="10"/>
  <c r="J383" i="10" s="1"/>
  <c r="I383" i="10"/>
  <c r="H383" i="10"/>
  <c r="G383" i="10"/>
  <c r="J382" i="10"/>
  <c r="I381" i="10"/>
  <c r="H381" i="10"/>
  <c r="G381" i="10"/>
  <c r="J379" i="10"/>
  <c r="I378" i="10"/>
  <c r="H378" i="10"/>
  <c r="G378" i="10"/>
  <c r="J377" i="10"/>
  <c r="I376" i="10"/>
  <c r="H376" i="10"/>
  <c r="G376" i="10"/>
  <c r="J375" i="10"/>
  <c r="I374" i="10"/>
  <c r="H374" i="10"/>
  <c r="G374" i="10"/>
  <c r="J373" i="10"/>
  <c r="I372" i="10"/>
  <c r="H372" i="10"/>
  <c r="G372" i="10"/>
  <c r="J371" i="10"/>
  <c r="I370" i="10"/>
  <c r="H370" i="10"/>
  <c r="G370" i="10"/>
  <c r="J369" i="10"/>
  <c r="I368" i="10"/>
  <c r="H368" i="10"/>
  <c r="G368" i="10"/>
  <c r="J367" i="10"/>
  <c r="I366" i="10"/>
  <c r="I363" i="10" s="1"/>
  <c r="H366" i="10"/>
  <c r="G366" i="10"/>
  <c r="J365" i="10"/>
  <c r="I364" i="10"/>
  <c r="H364" i="10"/>
  <c r="H363" i="10" s="1"/>
  <c r="G364" i="10"/>
  <c r="G363" i="10" s="1"/>
  <c r="J362" i="10"/>
  <c r="I361" i="10"/>
  <c r="H361" i="10"/>
  <c r="G361" i="10"/>
  <c r="J360" i="10"/>
  <c r="I359" i="10"/>
  <c r="H359" i="10"/>
  <c r="G359" i="10"/>
  <c r="J358" i="10"/>
  <c r="I357" i="10"/>
  <c r="H357" i="10"/>
  <c r="G357" i="10"/>
  <c r="J356" i="10"/>
  <c r="I355" i="10"/>
  <c r="I354" i="10" s="1"/>
  <c r="H355" i="10"/>
  <c r="H354" i="10" s="1"/>
  <c r="G355" i="10"/>
  <c r="G354" i="10" s="1"/>
  <c r="J353" i="10"/>
  <c r="I352" i="10"/>
  <c r="H352" i="10"/>
  <c r="G352" i="10"/>
  <c r="J351" i="10"/>
  <c r="I350" i="10"/>
  <c r="H350" i="10"/>
  <c r="G350" i="10"/>
  <c r="J349" i="10"/>
  <c r="I348" i="10"/>
  <c r="H348" i="10"/>
  <c r="J348" i="10" s="1"/>
  <c r="G348" i="10"/>
  <c r="J347" i="10"/>
  <c r="I346" i="10"/>
  <c r="I345" i="10" s="1"/>
  <c r="H346" i="10"/>
  <c r="G346" i="10"/>
  <c r="G345" i="10"/>
  <c r="J344" i="10"/>
  <c r="I343" i="10"/>
  <c r="H343" i="10"/>
  <c r="G343" i="10"/>
  <c r="J342" i="10"/>
  <c r="I341" i="10"/>
  <c r="H341" i="10"/>
  <c r="G341" i="10"/>
  <c r="J340" i="10"/>
  <c r="I339" i="10"/>
  <c r="H339" i="10"/>
  <c r="G339" i="10"/>
  <c r="J338" i="10"/>
  <c r="I337" i="10"/>
  <c r="H337" i="10"/>
  <c r="G337" i="10"/>
  <c r="J336" i="10"/>
  <c r="I335" i="10"/>
  <c r="H335" i="10"/>
  <c r="G335" i="10"/>
  <c r="G334" i="10" s="1"/>
  <c r="I334" i="10"/>
  <c r="J332" i="10"/>
  <c r="J331" i="10"/>
  <c r="J330" i="10"/>
  <c r="J329" i="10"/>
  <c r="J328" i="10"/>
  <c r="I327" i="10"/>
  <c r="H327" i="10"/>
  <c r="G327" i="10"/>
  <c r="J326" i="10"/>
  <c r="I325" i="10"/>
  <c r="H325" i="10"/>
  <c r="G325" i="10"/>
  <c r="J324" i="10"/>
  <c r="J323" i="10"/>
  <c r="I322" i="10"/>
  <c r="H322" i="10"/>
  <c r="G322" i="10"/>
  <c r="J321" i="10"/>
  <c r="I320" i="10"/>
  <c r="H320" i="10"/>
  <c r="G320" i="10"/>
  <c r="I318" i="10"/>
  <c r="G318" i="10"/>
  <c r="J317" i="10"/>
  <c r="I316" i="10"/>
  <c r="H316" i="10"/>
  <c r="G316" i="10"/>
  <c r="J315" i="10"/>
  <c r="I314" i="10"/>
  <c r="H314" i="10"/>
  <c r="G314" i="10"/>
  <c r="J313" i="10"/>
  <c r="I312" i="10"/>
  <c r="H312" i="10"/>
  <c r="G312" i="10"/>
  <c r="J311" i="10"/>
  <c r="I310" i="10"/>
  <c r="H310" i="10"/>
  <c r="G310" i="10"/>
  <c r="J309" i="10"/>
  <c r="I308" i="10"/>
  <c r="H308" i="10"/>
  <c r="G308" i="10"/>
  <c r="J306" i="10"/>
  <c r="I305" i="10"/>
  <c r="H305" i="10"/>
  <c r="G305" i="10"/>
  <c r="J304" i="10"/>
  <c r="I303" i="10"/>
  <c r="I302" i="10" s="1"/>
  <c r="H303" i="10"/>
  <c r="G303" i="10"/>
  <c r="G302" i="10" s="1"/>
  <c r="J301" i="10"/>
  <c r="J300" i="10"/>
  <c r="J299" i="10"/>
  <c r="J298" i="10"/>
  <c r="J297" i="10"/>
  <c r="J296" i="10"/>
  <c r="J295" i="10"/>
  <c r="I294" i="10"/>
  <c r="H294" i="10"/>
  <c r="G294" i="10"/>
  <c r="J293" i="10"/>
  <c r="J292" i="10"/>
  <c r="J291" i="10"/>
  <c r="J290" i="10"/>
  <c r="J289" i="10"/>
  <c r="J288" i="10"/>
  <c r="J287" i="10"/>
  <c r="I286" i="10"/>
  <c r="I285" i="10" s="1"/>
  <c r="H286" i="10"/>
  <c r="G286" i="10"/>
  <c r="G285" i="10" s="1"/>
  <c r="J284" i="10"/>
  <c r="I283" i="10"/>
  <c r="H283" i="10"/>
  <c r="G283" i="10"/>
  <c r="J282" i="10"/>
  <c r="J281" i="10"/>
  <c r="J280" i="10"/>
  <c r="J279" i="10"/>
  <c r="J278" i="10"/>
  <c r="J277" i="10"/>
  <c r="J276" i="10"/>
  <c r="I275" i="10"/>
  <c r="H275" i="10"/>
  <c r="G275" i="10"/>
  <c r="J273" i="10"/>
  <c r="J272" i="10"/>
  <c r="I271" i="10"/>
  <c r="G271" i="10"/>
  <c r="J270" i="10"/>
  <c r="J269" i="10"/>
  <c r="J268" i="10"/>
  <c r="I267" i="10"/>
  <c r="H267" i="10"/>
  <c r="G267" i="10"/>
  <c r="J266" i="10"/>
  <c r="J265" i="10"/>
  <c r="J264" i="10"/>
  <c r="J263" i="10"/>
  <c r="J262" i="10"/>
  <c r="I261" i="10"/>
  <c r="H261" i="10"/>
  <c r="G261" i="10"/>
  <c r="I258" i="10"/>
  <c r="G258" i="10"/>
  <c r="J257" i="10"/>
  <c r="I256" i="10"/>
  <c r="H256" i="10"/>
  <c r="G256" i="10"/>
  <c r="J255" i="10"/>
  <c r="I254" i="10"/>
  <c r="H254" i="10"/>
  <c r="G254" i="10"/>
  <c r="J253" i="10"/>
  <c r="I252" i="10"/>
  <c r="H252" i="10"/>
  <c r="G252" i="10"/>
  <c r="J252" i="10" s="1"/>
  <c r="J251" i="10"/>
  <c r="I250" i="10"/>
  <c r="H250" i="10"/>
  <c r="G250" i="10"/>
  <c r="J248" i="10"/>
  <c r="I247" i="10"/>
  <c r="H247" i="10"/>
  <c r="G247" i="10"/>
  <c r="J246" i="10"/>
  <c r="I245" i="10"/>
  <c r="I244" i="10" s="1"/>
  <c r="H245" i="10"/>
  <c r="H244" i="10" s="1"/>
  <c r="G245" i="10"/>
  <c r="J243" i="10"/>
  <c r="I242" i="10"/>
  <c r="H242" i="10"/>
  <c r="G242" i="10"/>
  <c r="J241" i="10"/>
  <c r="I240" i="10"/>
  <c r="H240" i="10"/>
  <c r="G240" i="10"/>
  <c r="J239" i="10"/>
  <c r="I238" i="10"/>
  <c r="H238" i="10"/>
  <c r="G238" i="10"/>
  <c r="J237" i="10"/>
  <c r="I236" i="10"/>
  <c r="H236" i="10"/>
  <c r="G236" i="10"/>
  <c r="J235" i="10"/>
  <c r="I234" i="10"/>
  <c r="H234" i="10"/>
  <c r="G234" i="10"/>
  <c r="J233" i="10"/>
  <c r="I232" i="10"/>
  <c r="I231" i="10" s="1"/>
  <c r="H232" i="10"/>
  <c r="G232" i="10"/>
  <c r="J230" i="10"/>
  <c r="I229" i="10"/>
  <c r="H229" i="10"/>
  <c r="G229" i="10"/>
  <c r="J229" i="10" s="1"/>
  <c r="J228" i="10"/>
  <c r="I227" i="10"/>
  <c r="H227" i="10"/>
  <c r="G227" i="10"/>
  <c r="J226" i="10"/>
  <c r="I225" i="10"/>
  <c r="H225" i="10"/>
  <c r="G225" i="10"/>
  <c r="J225" i="10" s="1"/>
  <c r="J223" i="10"/>
  <c r="I222" i="10"/>
  <c r="H222" i="10"/>
  <c r="G222" i="10"/>
  <c r="J221" i="10"/>
  <c r="J220" i="10"/>
  <c r="J219" i="10"/>
  <c r="I218" i="10"/>
  <c r="H218" i="10"/>
  <c r="G218" i="10"/>
  <c r="J218" i="10" s="1"/>
  <c r="J217" i="10"/>
  <c r="I216" i="10"/>
  <c r="H216" i="10"/>
  <c r="G216" i="10"/>
  <c r="J215" i="10"/>
  <c r="J214" i="10"/>
  <c r="I213" i="10"/>
  <c r="H213" i="10"/>
  <c r="G213" i="10"/>
  <c r="I209" i="10"/>
  <c r="I208" i="10" s="1"/>
  <c r="G209" i="10"/>
  <c r="G208" i="10" s="1"/>
  <c r="J207" i="10"/>
  <c r="J206" i="10"/>
  <c r="J205" i="10"/>
  <c r="I204" i="10"/>
  <c r="H204" i="10"/>
  <c r="G204" i="10"/>
  <c r="J203" i="10"/>
  <c r="J202" i="10"/>
  <c r="J201" i="10"/>
  <c r="J200" i="10"/>
  <c r="J199" i="10"/>
  <c r="J198" i="10"/>
  <c r="I197" i="10"/>
  <c r="H197" i="10"/>
  <c r="G197" i="10"/>
  <c r="J196" i="10"/>
  <c r="J195" i="10"/>
  <c r="J194" i="10"/>
  <c r="J193" i="10"/>
  <c r="I192" i="10"/>
  <c r="H192" i="10"/>
  <c r="G192" i="10"/>
  <c r="J190" i="10"/>
  <c r="J189" i="10"/>
  <c r="I188" i="10"/>
  <c r="G188" i="10"/>
  <c r="J187" i="10"/>
  <c r="I186" i="10"/>
  <c r="H186" i="10"/>
  <c r="G186" i="10"/>
  <c r="J185" i="10"/>
  <c r="I184" i="10"/>
  <c r="H184" i="10"/>
  <c r="G184" i="10"/>
  <c r="J183" i="10"/>
  <c r="I182" i="10"/>
  <c r="H182" i="10"/>
  <c r="G182" i="10"/>
  <c r="J181" i="10"/>
  <c r="I180" i="10"/>
  <c r="H180" i="10"/>
  <c r="G180" i="10"/>
  <c r="J178" i="10"/>
  <c r="I177" i="10"/>
  <c r="H177" i="10"/>
  <c r="G177" i="10"/>
  <c r="J176" i="10"/>
  <c r="J175" i="10"/>
  <c r="J174" i="10"/>
  <c r="J172" i="10"/>
  <c r="J171" i="10"/>
  <c r="J170" i="10"/>
  <c r="J169" i="10"/>
  <c r="J168" i="10"/>
  <c r="I167" i="10"/>
  <c r="G167" i="10"/>
  <c r="J166" i="10"/>
  <c r="J165" i="10"/>
  <c r="J164" i="10"/>
  <c r="J163" i="10"/>
  <c r="J162" i="10"/>
  <c r="J161" i="10"/>
  <c r="J160" i="10"/>
  <c r="J159" i="10"/>
  <c r="I158" i="10"/>
  <c r="I157" i="10" s="1"/>
  <c r="H158" i="10"/>
  <c r="G158" i="10"/>
  <c r="J156" i="10"/>
  <c r="I155" i="10"/>
  <c r="H155" i="10"/>
  <c r="G155" i="10"/>
  <c r="J154" i="10"/>
  <c r="I153" i="10"/>
  <c r="H153" i="10"/>
  <c r="G153" i="10"/>
  <c r="J152" i="10"/>
  <c r="I151" i="10"/>
  <c r="H151" i="10"/>
  <c r="G151" i="10"/>
  <c r="J150" i="10"/>
  <c r="I149" i="10"/>
  <c r="H149" i="10"/>
  <c r="G149" i="10"/>
  <c r="J147" i="10"/>
  <c r="I146" i="10"/>
  <c r="H146" i="10"/>
  <c r="G146" i="10"/>
  <c r="J145" i="10"/>
  <c r="I144" i="10"/>
  <c r="H144" i="10"/>
  <c r="G144" i="10"/>
  <c r="J143" i="10"/>
  <c r="I142" i="10"/>
  <c r="H142" i="10"/>
  <c r="G142" i="10"/>
  <c r="J141" i="10"/>
  <c r="I140" i="10"/>
  <c r="H140" i="10"/>
  <c r="G140" i="10"/>
  <c r="J139" i="10"/>
  <c r="I138" i="10"/>
  <c r="H138" i="10"/>
  <c r="G138" i="10"/>
  <c r="J137" i="10"/>
  <c r="J136" i="10"/>
  <c r="J135" i="10"/>
  <c r="J134" i="10"/>
  <c r="J133" i="10"/>
  <c r="I132" i="10"/>
  <c r="H132" i="10"/>
  <c r="G132" i="10"/>
  <c r="J131" i="10"/>
  <c r="I130" i="10"/>
  <c r="H130" i="10"/>
  <c r="G130" i="10"/>
  <c r="J129" i="10"/>
  <c r="I128" i="10"/>
  <c r="H128" i="10"/>
  <c r="G128" i="10"/>
  <c r="J126" i="10"/>
  <c r="I125" i="10"/>
  <c r="H125" i="10"/>
  <c r="G125" i="10"/>
  <c r="J124" i="10"/>
  <c r="I123" i="10"/>
  <c r="H123" i="10"/>
  <c r="G123" i="10"/>
  <c r="J122" i="10"/>
  <c r="I121" i="10"/>
  <c r="H121" i="10"/>
  <c r="G121" i="10"/>
  <c r="J120" i="10"/>
  <c r="I119" i="10"/>
  <c r="H119" i="10"/>
  <c r="G119" i="10"/>
  <c r="J117" i="10"/>
  <c r="I116" i="10"/>
  <c r="H116" i="10"/>
  <c r="G116" i="10"/>
  <c r="J115" i="10"/>
  <c r="I114" i="10"/>
  <c r="H114" i="10"/>
  <c r="G114" i="10"/>
  <c r="J112" i="10"/>
  <c r="I111" i="10"/>
  <c r="H111" i="10"/>
  <c r="G111" i="10"/>
  <c r="J110" i="10"/>
  <c r="I109" i="10"/>
  <c r="I108" i="10" s="1"/>
  <c r="H109" i="10"/>
  <c r="G109" i="10"/>
  <c r="I106" i="10"/>
  <c r="G106" i="10"/>
  <c r="J105" i="10"/>
  <c r="I104" i="10"/>
  <c r="H104" i="10"/>
  <c r="G104" i="10"/>
  <c r="J103" i="10"/>
  <c r="J102" i="10"/>
  <c r="I101" i="10"/>
  <c r="H101" i="10"/>
  <c r="G101" i="10"/>
  <c r="J100" i="10"/>
  <c r="I99" i="10"/>
  <c r="H99" i="10"/>
  <c r="G99" i="10"/>
  <c r="J98" i="10"/>
  <c r="I97" i="10"/>
  <c r="H97" i="10"/>
  <c r="G97" i="10"/>
  <c r="J96" i="10"/>
  <c r="I95" i="10"/>
  <c r="H95" i="10"/>
  <c r="G95" i="10"/>
  <c r="J94" i="10"/>
  <c r="I93" i="10"/>
  <c r="H93" i="10"/>
  <c r="G93" i="10"/>
  <c r="J92" i="10"/>
  <c r="I91" i="10"/>
  <c r="H91" i="10"/>
  <c r="G91" i="10"/>
  <c r="J88" i="10"/>
  <c r="I87" i="10"/>
  <c r="H87" i="10"/>
  <c r="J86" i="10"/>
  <c r="I85" i="10"/>
  <c r="J84" i="10"/>
  <c r="I83" i="10"/>
  <c r="I80" i="10" s="1"/>
  <c r="J82" i="10"/>
  <c r="I81" i="10"/>
  <c r="J79" i="10"/>
  <c r="J78" i="10"/>
  <c r="J77" i="10"/>
  <c r="I76" i="10"/>
  <c r="H76" i="10"/>
  <c r="G76" i="10"/>
  <c r="J75" i="10"/>
  <c r="I74" i="10"/>
  <c r="I73" i="10" s="1"/>
  <c r="H74" i="10"/>
  <c r="G74" i="10"/>
  <c r="G73" i="10" s="1"/>
  <c r="J72" i="10"/>
  <c r="J71" i="10"/>
  <c r="I70" i="10"/>
  <c r="H70" i="10"/>
  <c r="G70" i="10"/>
  <c r="J69" i="10"/>
  <c r="J68" i="10"/>
  <c r="I67" i="10"/>
  <c r="I66" i="10" s="1"/>
  <c r="H67" i="10"/>
  <c r="G67" i="10"/>
  <c r="J65" i="10"/>
  <c r="J64" i="10"/>
  <c r="J63" i="10"/>
  <c r="J62" i="10"/>
  <c r="J60" i="10"/>
  <c r="J59" i="10"/>
  <c r="J58" i="10"/>
  <c r="J57" i="10"/>
  <c r="I56" i="10"/>
  <c r="G56" i="10"/>
  <c r="J55" i="10"/>
  <c r="I54" i="10"/>
  <c r="H54" i="10"/>
  <c r="G54" i="10"/>
  <c r="J52" i="10"/>
  <c r="J51" i="10"/>
  <c r="J50" i="10"/>
  <c r="J49" i="10"/>
  <c r="I48" i="10"/>
  <c r="H48" i="10"/>
  <c r="G48" i="10"/>
  <c r="J47" i="10"/>
  <c r="I46" i="10"/>
  <c r="H46" i="10"/>
  <c r="G46" i="10"/>
  <c r="J45" i="10"/>
  <c r="I44" i="10"/>
  <c r="G44" i="10"/>
  <c r="H35" i="10"/>
  <c r="J41" i="10"/>
  <c r="J40" i="10"/>
  <c r="J39" i="10"/>
  <c r="J38" i="10"/>
  <c r="J37" i="10"/>
  <c r="J36" i="10"/>
  <c r="I35" i="10"/>
  <c r="G35" i="10"/>
  <c r="J34" i="10"/>
  <c r="J33" i="10"/>
  <c r="J32" i="10"/>
  <c r="J31" i="10"/>
  <c r="J30" i="10"/>
  <c r="J29" i="10"/>
  <c r="I28" i="10"/>
  <c r="H28" i="10"/>
  <c r="G28" i="10"/>
  <c r="I113" i="10" l="1"/>
  <c r="I118" i="10"/>
  <c r="I127" i="10"/>
  <c r="I90" i="10"/>
  <c r="G231" i="10"/>
  <c r="I445" i="10"/>
  <c r="G398" i="10"/>
  <c r="G403" i="10"/>
  <c r="G461" i="10"/>
  <c r="G470" i="10"/>
  <c r="J305" i="10"/>
  <c r="J310" i="10"/>
  <c r="H403" i="10"/>
  <c r="J425" i="10"/>
  <c r="G108" i="10"/>
  <c r="J108" i="10" s="1"/>
  <c r="G113" i="10"/>
  <c r="G118" i="10"/>
  <c r="G127" i="10"/>
  <c r="H224" i="10"/>
  <c r="I398" i="10"/>
  <c r="I403" i="10"/>
  <c r="I461" i="10"/>
  <c r="I470" i="10"/>
  <c r="G90" i="10"/>
  <c r="H108" i="10"/>
  <c r="I224" i="10"/>
  <c r="H66" i="10"/>
  <c r="J350" i="10"/>
  <c r="J438" i="10"/>
  <c r="J352" i="10"/>
  <c r="J427" i="10"/>
  <c r="G66" i="10"/>
  <c r="J116" i="10"/>
  <c r="I380" i="10"/>
  <c r="I422" i="10"/>
  <c r="J423" i="10"/>
  <c r="J458" i="10"/>
  <c r="J256" i="10"/>
  <c r="H148" i="10"/>
  <c r="H398" i="10"/>
  <c r="G53" i="10"/>
  <c r="J250" i="10"/>
  <c r="G249" i="10"/>
  <c r="I260" i="10"/>
  <c r="J403" i="10"/>
  <c r="J346" i="10"/>
  <c r="H345" i="10"/>
  <c r="J345" i="10" s="1"/>
  <c r="J354" i="10"/>
  <c r="J66" i="10"/>
  <c r="J114" i="10"/>
  <c r="H113" i="10"/>
  <c r="J113" i="10" s="1"/>
  <c r="J303" i="10"/>
  <c r="H302" i="10"/>
  <c r="J302" i="10" s="1"/>
  <c r="I460" i="10"/>
  <c r="J494" i="10"/>
  <c r="J111" i="10"/>
  <c r="J130" i="10"/>
  <c r="J138" i="10"/>
  <c r="J144" i="10"/>
  <c r="J153" i="10"/>
  <c r="J275" i="10"/>
  <c r="J286" i="10"/>
  <c r="J337" i="10"/>
  <c r="J341" i="10"/>
  <c r="I333" i="10"/>
  <c r="J406" i="10"/>
  <c r="J414" i="10"/>
  <c r="J418" i="10"/>
  <c r="H422" i="10"/>
  <c r="J422" i="10" s="1"/>
  <c r="J434" i="10"/>
  <c r="G489" i="10"/>
  <c r="J489" i="10" s="1"/>
  <c r="J70" i="10"/>
  <c r="J74" i="10"/>
  <c r="J76" i="10"/>
  <c r="J81" i="10"/>
  <c r="J83" i="10"/>
  <c r="J85" i="10"/>
  <c r="J87" i="10"/>
  <c r="J91" i="10"/>
  <c r="J93" i="10"/>
  <c r="J97" i="10"/>
  <c r="J101" i="10"/>
  <c r="I148" i="10"/>
  <c r="J204" i="10"/>
  <c r="I212" i="10"/>
  <c r="J240" i="10"/>
  <c r="J242" i="10"/>
  <c r="I249" i="10"/>
  <c r="J320" i="10"/>
  <c r="J322" i="10"/>
  <c r="J364" i="10"/>
  <c r="J366" i="10"/>
  <c r="J368" i="10"/>
  <c r="J370" i="10"/>
  <c r="J372" i="10"/>
  <c r="J374" i="10"/>
  <c r="J376" i="10"/>
  <c r="J378" i="10"/>
  <c r="H380" i="10"/>
  <c r="J401" i="10"/>
  <c r="J446" i="10"/>
  <c r="J448" i="10"/>
  <c r="J450" i="10"/>
  <c r="J452" i="10"/>
  <c r="J454" i="10"/>
  <c r="J466" i="10"/>
  <c r="J468" i="10"/>
  <c r="J471" i="10"/>
  <c r="J473" i="10"/>
  <c r="J475" i="10"/>
  <c r="J461" i="10"/>
  <c r="I53" i="10"/>
  <c r="J67" i="10"/>
  <c r="J109" i="10"/>
  <c r="J128" i="10"/>
  <c r="J132" i="10"/>
  <c r="J140" i="10"/>
  <c r="J142" i="10"/>
  <c r="J146" i="10"/>
  <c r="J151" i="10"/>
  <c r="J335" i="10"/>
  <c r="J339" i="10"/>
  <c r="J343" i="10"/>
  <c r="J404" i="10"/>
  <c r="J408" i="10"/>
  <c r="J410" i="10"/>
  <c r="J412" i="10"/>
  <c r="J416" i="10"/>
  <c r="J420" i="10"/>
  <c r="J430" i="10"/>
  <c r="J432" i="10"/>
  <c r="J436" i="10"/>
  <c r="I27" i="10"/>
  <c r="I26" i="10" s="1"/>
  <c r="J44" i="10"/>
  <c r="J46" i="10"/>
  <c r="J48" i="10"/>
  <c r="J54" i="10"/>
  <c r="H73" i="10"/>
  <c r="J73" i="10" s="1"/>
  <c r="J104" i="10"/>
  <c r="J119" i="10"/>
  <c r="J121" i="10"/>
  <c r="J123" i="10"/>
  <c r="J125" i="10"/>
  <c r="J177" i="10"/>
  <c r="J182" i="10"/>
  <c r="J192" i="10"/>
  <c r="J222" i="10"/>
  <c r="J247" i="10"/>
  <c r="J261" i="10"/>
  <c r="J283" i="10"/>
  <c r="J294" i="10"/>
  <c r="J314" i="10"/>
  <c r="J325" i="10"/>
  <c r="J327" i="10"/>
  <c r="J355" i="10"/>
  <c r="J357" i="10"/>
  <c r="J359" i="10"/>
  <c r="J361" i="10"/>
  <c r="J363" i="10"/>
  <c r="J388" i="10"/>
  <c r="J390" i="10"/>
  <c r="J392" i="10"/>
  <c r="J394" i="10"/>
  <c r="J396" i="10"/>
  <c r="J443" i="10"/>
  <c r="G445" i="10"/>
  <c r="J445" i="10" s="1"/>
  <c r="J462" i="10"/>
  <c r="J464" i="10"/>
  <c r="H470" i="10"/>
  <c r="J470" i="10" s="1"/>
  <c r="J495" i="10"/>
  <c r="J497" i="10"/>
  <c r="H212" i="10"/>
  <c r="J216" i="10"/>
  <c r="J197" i="10"/>
  <c r="H118" i="10"/>
  <c r="J118" i="10" s="1"/>
  <c r="J95" i="10"/>
  <c r="J158" i="10"/>
  <c r="H27" i="10"/>
  <c r="J28" i="10"/>
  <c r="H231" i="10"/>
  <c r="J231" i="10" s="1"/>
  <c r="H334" i="10"/>
  <c r="H333" i="10" s="1"/>
  <c r="J99" i="10"/>
  <c r="J236" i="10"/>
  <c r="J234" i="10"/>
  <c r="J227" i="10"/>
  <c r="J398" i="10"/>
  <c r="J316" i="10"/>
  <c r="H285" i="10"/>
  <c r="J285" i="10" s="1"/>
  <c r="J254" i="10"/>
  <c r="J245" i="10"/>
  <c r="J238" i="10"/>
  <c r="J232" i="10"/>
  <c r="J213" i="10"/>
  <c r="J186" i="10"/>
  <c r="H127" i="10"/>
  <c r="J127" i="10" s="1"/>
  <c r="H80" i="10"/>
  <c r="J80" i="10" s="1"/>
  <c r="J35" i="10"/>
  <c r="J259" i="10"/>
  <c r="H258" i="10"/>
  <c r="H249" i="10" s="1"/>
  <c r="J249" i="10" s="1"/>
  <c r="J267" i="10"/>
  <c r="G260" i="10"/>
  <c r="J274" i="10"/>
  <c r="H271" i="10"/>
  <c r="H260" i="10" s="1"/>
  <c r="J386" i="10"/>
  <c r="G380" i="10"/>
  <c r="J149" i="10"/>
  <c r="J180" i="10"/>
  <c r="J308" i="10"/>
  <c r="J381" i="10"/>
  <c r="J399" i="10"/>
  <c r="J61" i="10"/>
  <c r="H56" i="10"/>
  <c r="H53" i="10" s="1"/>
  <c r="J53" i="10" s="1"/>
  <c r="J107" i="10"/>
  <c r="H106" i="10"/>
  <c r="H90" i="10" s="1"/>
  <c r="J155" i="10"/>
  <c r="G148" i="10"/>
  <c r="J148" i="10" s="1"/>
  <c r="J173" i="10"/>
  <c r="H167" i="10"/>
  <c r="H157" i="10" s="1"/>
  <c r="J184" i="10"/>
  <c r="G179" i="10"/>
  <c r="J191" i="10"/>
  <c r="H188" i="10"/>
  <c r="H179" i="10" s="1"/>
  <c r="J210" i="10"/>
  <c r="H209" i="10"/>
  <c r="H208" i="10" s="1"/>
  <c r="J208" i="10" s="1"/>
  <c r="J312" i="10"/>
  <c r="G307" i="10"/>
  <c r="J319" i="10"/>
  <c r="H318" i="10"/>
  <c r="H307" i="10" s="1"/>
  <c r="J42" i="10"/>
  <c r="G27" i="10"/>
  <c r="G157" i="10"/>
  <c r="I179" i="10"/>
  <c r="I89" i="10" s="1"/>
  <c r="G212" i="10"/>
  <c r="G224" i="10"/>
  <c r="J224" i="10" s="1"/>
  <c r="G244" i="10"/>
  <c r="J244" i="10" s="1"/>
  <c r="I307" i="10"/>
  <c r="I211" i="10" s="1"/>
  <c r="J334" i="10" l="1"/>
  <c r="J188" i="10"/>
  <c r="J307" i="10"/>
  <c r="J157" i="10"/>
  <c r="J106" i="10"/>
  <c r="J318" i="10"/>
  <c r="H26" i="10"/>
  <c r="H460" i="10"/>
  <c r="J271" i="10"/>
  <c r="J258" i="10"/>
  <c r="G460" i="10"/>
  <c r="J167" i="10"/>
  <c r="J209" i="10"/>
  <c r="I25" i="10"/>
  <c r="J15" i="10" s="1"/>
  <c r="J212" i="10"/>
  <c r="G211" i="10"/>
  <c r="G26" i="10"/>
  <c r="J179" i="10"/>
  <c r="H89" i="10"/>
  <c r="J56" i="10"/>
  <c r="J90" i="10"/>
  <c r="J380" i="10"/>
  <c r="G333" i="10"/>
  <c r="J333" i="10" s="1"/>
  <c r="J260" i="10"/>
  <c r="H211" i="10"/>
  <c r="G89" i="10"/>
  <c r="J460" i="10" l="1"/>
  <c r="H25" i="10"/>
  <c r="J89" i="10"/>
  <c r="J26" i="10"/>
  <c r="G25" i="10"/>
  <c r="G10" i="10" s="1"/>
  <c r="J211" i="10"/>
  <c r="J17" i="10" l="1"/>
  <c r="J25" i="10"/>
  <c r="K211" i="10" s="1"/>
  <c r="K437" i="10" l="1"/>
  <c r="K435" i="10"/>
  <c r="K433" i="10"/>
  <c r="K431" i="10"/>
  <c r="K429" i="10"/>
  <c r="K428" i="10"/>
  <c r="K426" i="10"/>
  <c r="K424" i="10"/>
  <c r="K421" i="10"/>
  <c r="K476" i="10"/>
  <c r="K474" i="10"/>
  <c r="K472" i="10"/>
  <c r="K469" i="10"/>
  <c r="K465" i="10"/>
  <c r="K463" i="10"/>
  <c r="K296" i="10"/>
  <c r="K295" i="10"/>
  <c r="K293" i="10"/>
  <c r="K292" i="10"/>
  <c r="K291" i="10"/>
  <c r="K290" i="10"/>
  <c r="K289" i="10"/>
  <c r="K288" i="10"/>
  <c r="K287" i="10"/>
  <c r="K284" i="10"/>
  <c r="K282" i="10"/>
  <c r="K281" i="10"/>
  <c r="K280" i="10"/>
  <c r="K279" i="10"/>
  <c r="K278" i="10"/>
  <c r="K277" i="10"/>
  <c r="K276" i="10"/>
  <c r="K88" i="10"/>
  <c r="K86" i="10"/>
  <c r="K84" i="10"/>
  <c r="K82" i="10"/>
  <c r="K79" i="10"/>
  <c r="K78" i="10"/>
  <c r="K77" i="10"/>
  <c r="K75" i="10"/>
  <c r="K72" i="10"/>
  <c r="K71" i="10"/>
  <c r="K69" i="10"/>
  <c r="K68" i="10"/>
  <c r="K65" i="10"/>
  <c r="K64" i="10"/>
  <c r="K63" i="10"/>
  <c r="K62" i="10"/>
  <c r="K178" i="10"/>
  <c r="K150" i="10"/>
  <c r="K147" i="10"/>
  <c r="K141" i="10"/>
  <c r="K136" i="10"/>
  <c r="K134" i="10"/>
  <c r="K131" i="10"/>
  <c r="K129" i="10"/>
  <c r="K124" i="10"/>
  <c r="K117" i="10"/>
  <c r="K115" i="10"/>
  <c r="K419" i="10"/>
  <c r="K417" i="10"/>
  <c r="K415" i="10"/>
  <c r="K413" i="10"/>
  <c r="K411" i="10"/>
  <c r="K409" i="10"/>
  <c r="K407" i="10"/>
  <c r="K405" i="10"/>
  <c r="K402" i="10"/>
  <c r="K400" i="10"/>
  <c r="K384" i="10"/>
  <c r="K382" i="10"/>
  <c r="K379" i="10"/>
  <c r="K377" i="10"/>
  <c r="K375" i="10"/>
  <c r="K373" i="10"/>
  <c r="K371" i="10"/>
  <c r="K369" i="10"/>
  <c r="K367" i="10"/>
  <c r="K365" i="10"/>
  <c r="K362" i="10"/>
  <c r="K360" i="10"/>
  <c r="K358" i="10"/>
  <c r="K356" i="10"/>
  <c r="K353" i="10"/>
  <c r="K351" i="10"/>
  <c r="K349" i="10"/>
  <c r="K347" i="10"/>
  <c r="K344" i="10"/>
  <c r="K342" i="10"/>
  <c r="K340" i="10"/>
  <c r="K338" i="10"/>
  <c r="K336" i="10"/>
  <c r="K326" i="10"/>
  <c r="K324" i="10"/>
  <c r="K323" i="10"/>
  <c r="K321" i="10"/>
  <c r="K309" i="10"/>
  <c r="K306" i="10"/>
  <c r="K304" i="10"/>
  <c r="K301" i="10"/>
  <c r="K202" i="10"/>
  <c r="K201" i="10"/>
  <c r="K200" i="10"/>
  <c r="K199" i="10"/>
  <c r="K198" i="10"/>
  <c r="K196" i="10"/>
  <c r="K195" i="10"/>
  <c r="K194" i="10"/>
  <c r="K193" i="10"/>
  <c r="K181" i="10"/>
  <c r="K176" i="10"/>
  <c r="K175" i="10"/>
  <c r="K174" i="10"/>
  <c r="K152" i="10"/>
  <c r="K145" i="10"/>
  <c r="K143" i="10"/>
  <c r="K139" i="10"/>
  <c r="K137" i="10"/>
  <c r="K135" i="10"/>
  <c r="K133" i="10"/>
  <c r="K126" i="10"/>
  <c r="K122" i="10"/>
  <c r="K120" i="10"/>
  <c r="K112" i="10"/>
  <c r="K110" i="10"/>
  <c r="K398" i="10"/>
  <c r="K45" i="10"/>
  <c r="K51" i="10"/>
  <c r="K59" i="10"/>
  <c r="K161" i="10"/>
  <c r="K168" i="10"/>
  <c r="K185" i="10"/>
  <c r="K190" i="10"/>
  <c r="K205" i="10"/>
  <c r="K215" i="10"/>
  <c r="K219" i="10"/>
  <c r="K223" i="10"/>
  <c r="K235" i="10"/>
  <c r="K239" i="10"/>
  <c r="K243" i="10"/>
  <c r="K265" i="10"/>
  <c r="K298" i="10"/>
  <c r="K313" i="10"/>
  <c r="K317" i="10"/>
  <c r="K331" i="10"/>
  <c r="K442" i="10"/>
  <c r="K456" i="10"/>
  <c r="K478" i="10"/>
  <c r="K482" i="10"/>
  <c r="K486" i="10"/>
  <c r="K496" i="10"/>
  <c r="K29" i="10"/>
  <c r="K36" i="10"/>
  <c r="K40" i="10"/>
  <c r="K49" i="10"/>
  <c r="K57" i="10"/>
  <c r="K156" i="10"/>
  <c r="K163" i="10"/>
  <c r="K170" i="10"/>
  <c r="K30" i="10"/>
  <c r="K34" i="10"/>
  <c r="K39" i="10"/>
  <c r="K50" i="10"/>
  <c r="K55" i="10"/>
  <c r="K60" i="10"/>
  <c r="K94" i="10"/>
  <c r="K98" i="10"/>
  <c r="K102" i="10"/>
  <c r="K162" i="10"/>
  <c r="K166" i="10"/>
  <c r="K171" i="10"/>
  <c r="K206" i="10"/>
  <c r="K214" i="10"/>
  <c r="K228" i="10"/>
  <c r="K248" i="10"/>
  <c r="K253" i="10"/>
  <c r="K257" i="10"/>
  <c r="K264" i="10"/>
  <c r="K268" i="10"/>
  <c r="K273" i="10"/>
  <c r="K299" i="10"/>
  <c r="K330" i="10"/>
  <c r="K387" i="10"/>
  <c r="K391" i="10"/>
  <c r="K395" i="10"/>
  <c r="K439" i="10"/>
  <c r="K447" i="10"/>
  <c r="K451" i="10"/>
  <c r="K455" i="10"/>
  <c r="K459" i="10"/>
  <c r="K491" i="10"/>
  <c r="K327" i="10"/>
  <c r="K31" i="10"/>
  <c r="K47" i="10"/>
  <c r="K103" i="10"/>
  <c r="K154" i="10"/>
  <c r="K165" i="10"/>
  <c r="K172" i="10"/>
  <c r="K183" i="10"/>
  <c r="K187" i="10"/>
  <c r="K203" i="10"/>
  <c r="K207" i="10"/>
  <c r="K217" i="10"/>
  <c r="K221" i="10"/>
  <c r="K233" i="10"/>
  <c r="K237" i="10"/>
  <c r="K241" i="10"/>
  <c r="K263" i="10"/>
  <c r="K269" i="10"/>
  <c r="K272" i="10"/>
  <c r="K300" i="10"/>
  <c r="K311" i="10"/>
  <c r="K315" i="10"/>
  <c r="K329" i="10"/>
  <c r="K440" i="10"/>
  <c r="K444" i="10"/>
  <c r="K460" i="10"/>
  <c r="K480" i="10"/>
  <c r="K484" i="10"/>
  <c r="K488" i="10"/>
  <c r="K498" i="10"/>
  <c r="K33" i="10"/>
  <c r="K38" i="10"/>
  <c r="K105" i="10"/>
  <c r="K159" i="10"/>
  <c r="K32" i="10"/>
  <c r="K37" i="10"/>
  <c r="K41" i="10"/>
  <c r="K52" i="10"/>
  <c r="K58" i="10"/>
  <c r="K92" i="10"/>
  <c r="K96" i="10"/>
  <c r="K100" i="10"/>
  <c r="K160" i="10"/>
  <c r="K164" i="10"/>
  <c r="K169" i="10"/>
  <c r="K189" i="10"/>
  <c r="K220" i="10"/>
  <c r="K226" i="10"/>
  <c r="K230" i="10"/>
  <c r="K246" i="10"/>
  <c r="K251" i="10"/>
  <c r="K255" i="10"/>
  <c r="K262" i="10"/>
  <c r="K266" i="10"/>
  <c r="K270" i="10"/>
  <c r="K297" i="10"/>
  <c r="K328" i="10"/>
  <c r="K332" i="10"/>
  <c r="K389" i="10"/>
  <c r="K393" i="10"/>
  <c r="K397" i="10"/>
  <c r="K441" i="10"/>
  <c r="K449" i="10"/>
  <c r="K453" i="10"/>
  <c r="K457" i="10"/>
  <c r="K467" i="10"/>
  <c r="K493" i="10"/>
  <c r="K274" i="10"/>
  <c r="K210" i="10"/>
  <c r="K173" i="10"/>
  <c r="K61" i="10"/>
  <c r="K42" i="10"/>
  <c r="K259" i="10"/>
  <c r="K319" i="10"/>
  <c r="K191" i="10"/>
  <c r="K107" i="10"/>
  <c r="K333" i="10"/>
  <c r="K89" i="10"/>
  <c r="K26" i="10"/>
  <c r="K25" i="10" l="1"/>
  <c r="B57" i="6" l="1"/>
  <c r="B72" i="6"/>
  <c r="B71" i="6"/>
  <c r="B70" i="6"/>
  <c r="B68" i="6"/>
  <c r="B67" i="6"/>
  <c r="B65" i="6"/>
  <c r="B64" i="6"/>
  <c r="B63" i="6"/>
  <c r="B62" i="6"/>
  <c r="B60" i="6"/>
  <c r="B59" i="6"/>
  <c r="B58" i="6"/>
  <c r="B56" i="6"/>
  <c r="B55" i="6"/>
  <c r="B54" i="6"/>
  <c r="B53" i="6"/>
  <c r="B52" i="6"/>
  <c r="B50" i="6"/>
  <c r="B49" i="6"/>
  <c r="B48" i="6"/>
  <c r="B47" i="6"/>
  <c r="B46" i="6"/>
  <c r="B45" i="6"/>
  <c r="B44" i="6"/>
  <c r="B42" i="6"/>
  <c r="B41" i="6"/>
  <c r="B40" i="6"/>
  <c r="B39" i="6"/>
  <c r="B38" i="6"/>
  <c r="B37" i="6"/>
  <c r="B36" i="6"/>
  <c r="B34" i="6"/>
  <c r="B33" i="6"/>
  <c r="B32" i="6"/>
  <c r="B31" i="6"/>
  <c r="B30" i="6"/>
  <c r="B29" i="6"/>
  <c r="B28" i="6"/>
  <c r="B27" i="6"/>
  <c r="B26" i="6"/>
  <c r="B24" i="6"/>
  <c r="B23" i="6"/>
  <c r="B22" i="6"/>
  <c r="B21" i="6"/>
  <c r="B20" i="6"/>
  <c r="B19" i="6"/>
  <c r="B18" i="6"/>
  <c r="B17" i="6"/>
  <c r="B16" i="6"/>
  <c r="B14" i="6"/>
  <c r="B13" i="6"/>
  <c r="B12" i="6"/>
  <c r="B11" i="6"/>
  <c r="B10" i="6"/>
  <c r="C69" i="6"/>
  <c r="N69" i="6"/>
  <c r="M69" i="6"/>
  <c r="L69" i="6"/>
  <c r="K69" i="6"/>
  <c r="J69" i="6"/>
  <c r="I69" i="6"/>
  <c r="H69" i="6"/>
  <c r="G69" i="6"/>
  <c r="F69" i="6"/>
  <c r="E69" i="6"/>
  <c r="D69" i="6"/>
  <c r="N66" i="6"/>
  <c r="M66" i="6"/>
  <c r="L66" i="6"/>
  <c r="K66" i="6"/>
  <c r="J66" i="6"/>
  <c r="I66" i="6"/>
  <c r="H66" i="6"/>
  <c r="G66" i="6"/>
  <c r="F66" i="6"/>
  <c r="E66" i="6"/>
  <c r="D66" i="6"/>
  <c r="C66" i="6"/>
  <c r="N61" i="6"/>
  <c r="M61" i="6"/>
  <c r="L61" i="6"/>
  <c r="K61" i="6"/>
  <c r="J61" i="6"/>
  <c r="I61" i="6"/>
  <c r="H61" i="6"/>
  <c r="G61" i="6"/>
  <c r="F61" i="6"/>
  <c r="E61" i="6"/>
  <c r="D61" i="6"/>
  <c r="C61" i="6"/>
  <c r="N51" i="6"/>
  <c r="M51" i="6"/>
  <c r="L51" i="6"/>
  <c r="K51" i="6"/>
  <c r="J51" i="6"/>
  <c r="I51" i="6"/>
  <c r="H51" i="6"/>
  <c r="G51" i="6"/>
  <c r="F51" i="6"/>
  <c r="E51" i="6"/>
  <c r="D51" i="6"/>
  <c r="C51" i="6"/>
  <c r="N43" i="6"/>
  <c r="M43" i="6"/>
  <c r="L43" i="6"/>
  <c r="K43" i="6"/>
  <c r="J43" i="6"/>
  <c r="I43" i="6"/>
  <c r="H43" i="6"/>
  <c r="G43" i="6"/>
  <c r="F43" i="6"/>
  <c r="E43" i="6"/>
  <c r="D43" i="6"/>
  <c r="C43" i="6"/>
  <c r="N35" i="6"/>
  <c r="M35" i="6"/>
  <c r="L35" i="6"/>
  <c r="K35" i="6"/>
  <c r="J35" i="6"/>
  <c r="I35" i="6"/>
  <c r="H35" i="6"/>
  <c r="G35" i="6"/>
  <c r="F35" i="6"/>
  <c r="E35" i="6"/>
  <c r="D35" i="6"/>
  <c r="C35" i="6"/>
  <c r="N25" i="6"/>
  <c r="M25" i="6"/>
  <c r="L25" i="6"/>
  <c r="K25" i="6"/>
  <c r="J25" i="6"/>
  <c r="I25" i="6"/>
  <c r="H25" i="6"/>
  <c r="G25" i="6"/>
  <c r="F25" i="6"/>
  <c r="E25" i="6"/>
  <c r="D25" i="6"/>
  <c r="C25" i="6"/>
  <c r="N15" i="6"/>
  <c r="M15" i="6"/>
  <c r="L15" i="6"/>
  <c r="K15" i="6"/>
  <c r="J15" i="6"/>
  <c r="I15" i="6"/>
  <c r="H15" i="6"/>
  <c r="G15" i="6"/>
  <c r="F15" i="6"/>
  <c r="E15" i="6"/>
  <c r="D15" i="6"/>
  <c r="C15" i="6"/>
  <c r="N9" i="6"/>
  <c r="M9" i="6"/>
  <c r="L9" i="6"/>
  <c r="K9" i="6"/>
  <c r="J9" i="6"/>
  <c r="I9" i="6"/>
  <c r="H9" i="6"/>
  <c r="G9" i="6"/>
  <c r="F9" i="6"/>
  <c r="E9" i="6"/>
  <c r="D9" i="6"/>
  <c r="C9" i="6"/>
  <c r="B51" i="6" l="1"/>
  <c r="B69" i="6"/>
  <c r="B66" i="6"/>
  <c r="B61" i="6"/>
  <c r="J73" i="6"/>
  <c r="B43" i="6"/>
  <c r="B35" i="6"/>
  <c r="B25" i="6"/>
  <c r="B15" i="6"/>
  <c r="E73" i="6"/>
  <c r="H73" i="6"/>
  <c r="N73" i="6"/>
  <c r="F73" i="6"/>
  <c r="K73" i="6"/>
  <c r="M73" i="6"/>
  <c r="B9" i="6"/>
  <c r="I73" i="6"/>
  <c r="C73" i="6"/>
  <c r="D73" i="6"/>
  <c r="L73" i="6"/>
  <c r="G73" i="6"/>
  <c r="B73" i="6" l="1"/>
</calcChain>
</file>

<file path=xl/comments1.xml><?xml version="1.0" encoding="utf-8"?>
<comments xmlns="http://schemas.openxmlformats.org/spreadsheetml/2006/main">
  <authors>
    <author>Jenniffer M. Moronta</author>
  </authors>
  <commentList>
    <comment ref="G10" authorId="0" shapeId="0">
      <text>
        <r>
          <rPr>
            <b/>
            <sz val="8"/>
            <color indexed="81"/>
            <rFont val="Tahoma"/>
            <family val="2"/>
          </rPr>
          <t>Jenniffer M. Moronta:</t>
        </r>
        <r>
          <rPr>
            <sz val="8"/>
            <color indexed="81"/>
            <rFont val="Tahoma"/>
            <family val="2"/>
          </rPr>
          <t xml:space="preserve">
APORTE POR FONDO 100
</t>
        </r>
      </text>
    </comment>
    <comment ref="J10" authorId="0" shapeId="0">
      <text>
        <r>
          <rPr>
            <b/>
            <sz val="8"/>
            <color indexed="81"/>
            <rFont val="Tahoma"/>
            <family val="2"/>
          </rPr>
          <t xml:space="preserve">Jenniffer M. Moronta:ingreso por caja 
</t>
        </r>
      </text>
    </comment>
    <comment ref="G16" authorId="0" shapeId="0">
      <text>
        <r>
          <rPr>
            <b/>
            <sz val="8"/>
            <color indexed="81"/>
            <rFont val="Tahoma"/>
            <family val="2"/>
          </rPr>
          <t>Jenniffer M. Moronta:</t>
        </r>
        <r>
          <rPr>
            <sz val="8"/>
            <color indexed="81"/>
            <rFont val="Tahoma"/>
            <family val="2"/>
          </rPr>
          <t xml:space="preserve">
ingresos por ARS
</t>
        </r>
      </text>
    </comment>
  </commentList>
</comments>
</file>

<file path=xl/sharedStrings.xml><?xml version="1.0" encoding="utf-8"?>
<sst xmlns="http://schemas.openxmlformats.org/spreadsheetml/2006/main" count="877" uniqueCount="479">
  <si>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</si>
  <si>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</si>
  <si>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</si>
  <si>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</si>
  <si>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</si>
  <si>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</si>
  <si>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</si>
  <si>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</si>
  <si>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</si>
  <si>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</si>
  <si>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</si>
  <si>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</si>
  <si>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</si>
  <si>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</si>
  <si>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</si>
  <si>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</si>
  <si>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</si>
  <si>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</si>
  <si>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</si>
  <si>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</si>
  <si>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</si>
  <si>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</si>
  <si>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</si>
  <si>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</si>
  <si>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</si>
  <si>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</si>
  <si>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</si>
  <si>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</si>
  <si>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</si>
  <si>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</si>
  <si>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</si>
  <si>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</si>
  <si>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</si>
  <si>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</si>
  <si>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</si>
  <si>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</si>
  <si>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</si>
  <si>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</si>
  <si>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</si>
  <si>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</si>
  <si>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</si>
  <si>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</si>
  <si>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</si>
  <si>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</si>
  <si>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</si>
  <si>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</si>
  <si>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</si>
  <si>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</si>
  <si>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</si>
  <si>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</si>
  <si>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</si>
  <si>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</si>
  <si>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</si>
  <si>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</si>
  <si>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</si>
  <si>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</si>
  <si>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</si>
  <si>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</si>
  <si>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</si>
  <si>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</si>
  <si>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</si>
  <si>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</si>
  <si>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</si>
  <si>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</si>
  <si>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</si>
  <si>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</si>
  <si>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</si>
  <si>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</si>
  <si>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</si>
  <si>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</si>
  <si>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</si>
  <si>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</si>
  <si>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</si>
  <si>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</si>
  <si>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</si>
  <si>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</si>
  <si>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</si>
  <si>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</si>
  <si>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</si>
  <si>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</si>
  <si>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</si>
  <si>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</si>
  <si>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</si>
  <si>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</si>
  <si>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</si>
  <si>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</si>
  <si>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</si>
  <si>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</si>
  <si>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</si>
  <si>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</si>
  <si>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</si>
  <si>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</si>
  <si>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</si>
  <si>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</si>
  <si>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</si>
  <si>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SERVICIO NACIONAL DE SALUD</t>
  </si>
  <si>
    <t>NOMBRE DEL ESTABLECIMIENTO</t>
  </si>
  <si>
    <t>REGION</t>
  </si>
  <si>
    <t>Ejecución de Gastos  VENTA SERVICIOS  2021</t>
  </si>
  <si>
    <t>TOTAL</t>
  </si>
  <si>
    <t>1% a ser asignado durante el ejercicio para inversión por calamidad pública</t>
  </si>
  <si>
    <t>`01</t>
  </si>
  <si>
    <t>5% a ser asignado durante el ejercicio para inversión</t>
  </si>
  <si>
    <t>Gastos a Ser Asignados Durante el Ejercicio para Inversión (Art. 32 Y 33 Ley 423-06)</t>
  </si>
  <si>
    <t>Construcciones en bienes de uso privado concesionados</t>
  </si>
  <si>
    <t>Construcciones en bienes de uso público concesionados</t>
  </si>
  <si>
    <t>Construcciones En Bienes Concesionados</t>
  </si>
  <si>
    <t>Obras en plantas industriales, hidrocarburos y minas</t>
  </si>
  <si>
    <t>Obras en cementerios</t>
  </si>
  <si>
    <t>Obras urbanísticas</t>
  </si>
  <si>
    <t>Infraestructura y plantaciones agrícolas</t>
  </si>
  <si>
    <t>Infraestructura marítima y aérea</t>
  </si>
  <si>
    <t>Infraestructura terrestre y obras anexas</t>
  </si>
  <si>
    <t>Obras de telecomunicaciones</t>
  </si>
  <si>
    <t>Obras de Energía</t>
  </si>
  <si>
    <t>Obras Hidráulicas Y Sanitarias</t>
  </si>
  <si>
    <t>Infraestructura</t>
  </si>
  <si>
    <t>Mejoras de tierras y terrenos</t>
  </si>
  <si>
    <t>Obras para edificación de otras estructuras</t>
  </si>
  <si>
    <t>Obras para edificación no residencial</t>
  </si>
  <si>
    <t>Obras para edificación residencial (viviendas)</t>
  </si>
  <si>
    <t>Obras En Edificaciones</t>
  </si>
  <si>
    <t>Obras</t>
  </si>
  <si>
    <t>Otras estructuras</t>
  </si>
  <si>
    <t>01</t>
  </si>
  <si>
    <t>Objetos del patrimonio culyural</t>
  </si>
  <si>
    <t>03</t>
  </si>
  <si>
    <t>Antiguedades, bienes artisticos y otros objetos de arte</t>
  </si>
  <si>
    <t>02</t>
  </si>
  <si>
    <t>Metales y piedras preciosas</t>
  </si>
  <si>
    <t>Objetos de valor</t>
  </si>
  <si>
    <t>Tierras</t>
  </si>
  <si>
    <t>Terrenos</t>
  </si>
  <si>
    <t>Edificios no residenciales</t>
  </si>
  <si>
    <t>Edificios residenciales (viviendas)</t>
  </si>
  <si>
    <t>Bienes Inmuebles</t>
  </si>
  <si>
    <t>Otros activos intangibles</t>
  </si>
  <si>
    <t>Comerciales</t>
  </si>
  <si>
    <t>`04</t>
  </si>
  <si>
    <t>Industriales</t>
  </si>
  <si>
    <t>`03</t>
  </si>
  <si>
    <t>Intelectuales</t>
  </si>
  <si>
    <t>`02</t>
  </si>
  <si>
    <t>Informáticas</t>
  </si>
  <si>
    <t>Licencias informáticas e intelectuales, industriales y comerciales</t>
  </si>
  <si>
    <t>Concesiones</t>
  </si>
  <si>
    <t>Marcas y patentes</t>
  </si>
  <si>
    <t>Estudios de preinversión</t>
  </si>
  <si>
    <t>Originales para esparcimiento, literarios o artísticos</t>
  </si>
  <si>
    <t>Base de datos</t>
  </si>
  <si>
    <t>Programas de informática</t>
  </si>
  <si>
    <t>Programas de informática y base de datos</t>
  </si>
  <si>
    <t>Exploración y evaluación minera</t>
  </si>
  <si>
    <t>Investigación y desarrollo</t>
  </si>
  <si>
    <t>Bienes Intangibles</t>
  </si>
  <si>
    <t>Árboles, cultivos y plantas que generan productos recurrentes</t>
  </si>
  <si>
    <t>Otros animales que generan producción recurrente</t>
  </si>
  <si>
    <t>Especies menores y de zoológico</t>
  </si>
  <si>
    <t>Equinos</t>
  </si>
  <si>
    <t>Peces y acuicultura</t>
  </si>
  <si>
    <t>Ovinos y caprinos</t>
  </si>
  <si>
    <t>Aves</t>
  </si>
  <si>
    <t>Porcinos</t>
  </si>
  <si>
    <t>Bovinos</t>
  </si>
  <si>
    <t>Activos Biológicos Cultivables</t>
  </si>
  <si>
    <t>Equipos de Seguridad</t>
  </si>
  <si>
    <t>Equipos De Defensa</t>
  </si>
  <si>
    <t>Equipos De Defensa Y Seguridad</t>
  </si>
  <si>
    <t>Otros equipos</t>
  </si>
  <si>
    <t>Herramientas y máquinas-herramientas</t>
  </si>
  <si>
    <t>Equipo de generación eléctrica, aparatos y accesorios eléctricos</t>
  </si>
  <si>
    <t>Equipo de comunicación, telecomunicaciones y señalamiento</t>
  </si>
  <si>
    <t>Sistemas de aire acondicionado, calefacción y refrigeración industrial y comercial</t>
  </si>
  <si>
    <t>Maquinaria y equipo de construcción</t>
  </si>
  <si>
    <t>Maquinaria y equipo industrial</t>
  </si>
  <si>
    <t>Maquinaria y equipo agropecuario</t>
  </si>
  <si>
    <t>Maquinaria, Otros Equipos y Herramientas</t>
  </si>
  <si>
    <t>Otros equipos de transporte</t>
  </si>
  <si>
    <t>Equipo de elevación</t>
  </si>
  <si>
    <t>Equipo de tracción</t>
  </si>
  <si>
    <t>Embarcaciones</t>
  </si>
  <si>
    <t>Equipo ferroviario</t>
  </si>
  <si>
    <t>Equipo aeronáutico</t>
  </si>
  <si>
    <t>Carrocerías y remolques</t>
  </si>
  <si>
    <t>Automóviles y camiones</t>
  </si>
  <si>
    <t>Vehículos y Equipo de Transporte, Tracción y Elevación</t>
  </si>
  <si>
    <t>Equipo Meteorológico y sismológico</t>
  </si>
  <si>
    <t>Equipo veterinario</t>
  </si>
  <si>
    <t>Instrumental médico y de laboratorio</t>
  </si>
  <si>
    <t>Equipo médico y de laboratorio</t>
  </si>
  <si>
    <t>Equipo e Instrumental, Científico Y Laboratorio</t>
  </si>
  <si>
    <t>Equipos recreativos</t>
  </si>
  <si>
    <t>Cámaras fotográficas y de video</t>
  </si>
  <si>
    <t>Aparatos deportivos</t>
  </si>
  <si>
    <t>Equipos y aparatos audiovisuales</t>
  </si>
  <si>
    <t>Mobiliario y Equipo Educacional y Recreativo</t>
  </si>
  <si>
    <t>Otros mobiliarios y equipos no identificados precedentemente</t>
  </si>
  <si>
    <t>Electrodomésticos</t>
  </si>
  <si>
    <t>Equipo Computacional</t>
  </si>
  <si>
    <t>Muebles de alojamiento, excepto de oficina y estantería</t>
  </si>
  <si>
    <t>Muebles de oficina y estantería</t>
  </si>
  <si>
    <t>Mobiliario Y Equipo</t>
  </si>
  <si>
    <t>Bienes Muebles, Inmuebles e Intangibles</t>
  </si>
  <si>
    <t>Subsidios para viviendas económicas</t>
  </si>
  <si>
    <t>05</t>
  </si>
  <si>
    <t>Subsidio obreros portuarios Ley 199-02</t>
  </si>
  <si>
    <t>04</t>
  </si>
  <si>
    <t>Programa de repitencia escolar</t>
  </si>
  <si>
    <t>Ayudas y donaciones ocasionales a hogares y personas</t>
  </si>
  <si>
    <t>Ayudas y donaciones programadas a hogares y personas</t>
  </si>
  <si>
    <t>Ayudas y donaciones a personas</t>
  </si>
  <si>
    <t>Productos y útiles varios n.i.p.</t>
  </si>
  <si>
    <t xml:space="preserve">Accesorios     </t>
  </si>
  <si>
    <t xml:space="preserve">Repuestos   </t>
  </si>
  <si>
    <t>Repuestos y accesorios menores</t>
  </si>
  <si>
    <t>Productos y útiles veterinarios</t>
  </si>
  <si>
    <t>Productos eléctricos y afines</t>
  </si>
  <si>
    <t>Útiles de cocina y comedor</t>
  </si>
  <si>
    <t>Útiles destinados a actividades deportivas y recreativas</t>
  </si>
  <si>
    <t>Útiles menores médico quirúrgicos</t>
  </si>
  <si>
    <t>Útiles de escritorio, oficina informática y de enseñanza</t>
  </si>
  <si>
    <t>Material para limpieza</t>
  </si>
  <si>
    <t>Productos y Útiles Varios</t>
  </si>
  <si>
    <t>1% a ser asignados durante el ej. para gastos corrientes por calamidad pública</t>
  </si>
  <si>
    <t>5% a ser asignados durante el ejercicio para gastos corrientes</t>
  </si>
  <si>
    <t>Gastos a ser Asignados Durante el Ejercicio (ART. 32 Y 33 Ley 423-06)</t>
  </si>
  <si>
    <t>Otros Productos Quimicos y Conexos</t>
  </si>
  <si>
    <t>Pinturas, Lacas, Barnices, Diluyentes y Absorbentes para Pintura</t>
  </si>
  <si>
    <t>06</t>
  </si>
  <si>
    <t>Insecticidas, Fumigantes y Otros</t>
  </si>
  <si>
    <t>Abonos y Fertilizantes</t>
  </si>
  <si>
    <t>Productos Químicos de uso Personal</t>
  </si>
  <si>
    <t>Productos Fotoquímicos</t>
  </si>
  <si>
    <t>Productos explosivos y Pirotecnia</t>
  </si>
  <si>
    <t>Productos químicos y conexos</t>
  </si>
  <si>
    <t>Gas Natural</t>
  </si>
  <si>
    <t>07</t>
  </si>
  <si>
    <t>Lubricantes</t>
  </si>
  <si>
    <t>Aceites y Grasas</t>
  </si>
  <si>
    <t>Gas GLP</t>
  </si>
  <si>
    <t>Kerosén</t>
  </si>
  <si>
    <t>Gasoil</t>
  </si>
  <si>
    <t>Gasolina</t>
  </si>
  <si>
    <t>Combustibles y lubricantes</t>
  </si>
  <si>
    <t>Combustibles, Lubricantes, Productos Químicos y Conexos</t>
  </si>
  <si>
    <t>Otros Productos Minerales no metálicos</t>
  </si>
  <si>
    <t>Otros minerales</t>
  </si>
  <si>
    <t>Productos abrasivos</t>
  </si>
  <si>
    <t>Productos aislantes</t>
  </si>
  <si>
    <t>Piedra, arcilla y arena</t>
  </si>
  <si>
    <t>Carbón mineral</t>
  </si>
  <si>
    <t>Petróleo crudo</t>
  </si>
  <si>
    <t>Minerales metalíferos</t>
  </si>
  <si>
    <t>Minerales</t>
  </si>
  <si>
    <t>Accesorios de metal</t>
  </si>
  <si>
    <t>Productos de hojalata</t>
  </si>
  <si>
    <t>Herramientas menores</t>
  </si>
  <si>
    <t>Productos metálicos y sus derivados</t>
  </si>
  <si>
    <t>Productos de porcelana</t>
  </si>
  <si>
    <t>Productos de loza</t>
  </si>
  <si>
    <t>Productos de vidrio</t>
  </si>
  <si>
    <t>Productos de vidrio, loza y porcelana</t>
  </si>
  <si>
    <t>Productos de arcilla y derivados</t>
  </si>
  <si>
    <t>Productos de yeso</t>
  </si>
  <si>
    <t>Productos de asbestos</t>
  </si>
  <si>
    <t>Productos de cal</t>
  </si>
  <si>
    <t>Productos de cemento</t>
  </si>
  <si>
    <t>Productos de cemento, cal, asbesto, yeso y arcilla</t>
  </si>
  <si>
    <t>Productos de Minerales, Metálicos y No Metálicos</t>
  </si>
  <si>
    <t>Artículos de plástico</t>
  </si>
  <si>
    <t>Artículos de caucho</t>
  </si>
  <si>
    <t>Llantas y neumáticos</t>
  </si>
  <si>
    <t>Artículos de cuero</t>
  </si>
  <si>
    <t>Cueros y pieles</t>
  </si>
  <si>
    <t>Productos de Cuero, Caucho y Plásticos</t>
  </si>
  <si>
    <t>Productos medicinales para uso veterinario</t>
  </si>
  <si>
    <t>Productos medicinales para uso humano</t>
  </si>
  <si>
    <t>Productos Farmacéuticos</t>
  </si>
  <si>
    <t>Especies timbrados y valoradas</t>
  </si>
  <si>
    <t>Textos de enseñanza</t>
  </si>
  <si>
    <t>Libros, revistas y periódicos</t>
  </si>
  <si>
    <t>Productos de artes gráficas</t>
  </si>
  <si>
    <t>Productos de papel y cartón</t>
  </si>
  <si>
    <t>Papel de escritorio</t>
  </si>
  <si>
    <t>Productos de Papel, Cartón e Impresos</t>
  </si>
  <si>
    <t>Prendas de vestir</t>
  </si>
  <si>
    <t>Acabados textiles</t>
  </si>
  <si>
    <t>Hilados y telas</t>
  </si>
  <si>
    <t>Textiles y Vestuarios</t>
  </si>
  <si>
    <t>Madera, corcho y sus manufacturas</t>
  </si>
  <si>
    <t>Productos forestales</t>
  </si>
  <si>
    <t>Productos agrícolas</t>
  </si>
  <si>
    <t>Productos pecuarios</t>
  </si>
  <si>
    <t>Productos agroforestales y pecuarios</t>
  </si>
  <si>
    <t>Alimentos para animales</t>
  </si>
  <si>
    <t>Desayuno escolar</t>
  </si>
  <si>
    <t>Alimentos y bebidas para personas</t>
  </si>
  <si>
    <t>Alimentos y Productos Agroforestales</t>
  </si>
  <si>
    <t>Materiales y Suministros</t>
  </si>
  <si>
    <t>Servicios de alimentación de uso inmediato</t>
  </si>
  <si>
    <t>Servicios de alimentación</t>
  </si>
  <si>
    <t>Otras Contrataciones de Servicios</t>
  </si>
  <si>
    <t>Tasas</t>
  </si>
  <si>
    <t>Derechos</t>
  </si>
  <si>
    <t>Impuestos</t>
  </si>
  <si>
    <t>Impuestos, derechos y tasas</t>
  </si>
  <si>
    <t>Otros servicios técnicos profesionales</t>
  </si>
  <si>
    <t>Servicios de informática y sistemas computarizados</t>
  </si>
  <si>
    <t>Servicios de capacitación</t>
  </si>
  <si>
    <t>Servicios de contabilidad y auditoria</t>
  </si>
  <si>
    <t>Servicios jurídicos</t>
  </si>
  <si>
    <t>Estudios, investigaciones y análisis de factibilidad</t>
  </si>
  <si>
    <t>Servicios Técnicos y Profesionales</t>
  </si>
  <si>
    <t>Actuaciones artísticas</t>
  </si>
  <si>
    <t>Actuaciones deportivas</t>
  </si>
  <si>
    <t>Festividades</t>
  </si>
  <si>
    <t>Eventos generales</t>
  </si>
  <si>
    <t>Organización de eventos y festividades</t>
  </si>
  <si>
    <t>Limpieza e higiene</t>
  </si>
  <si>
    <t>Lavandería</t>
  </si>
  <si>
    <t>Fumigación</t>
  </si>
  <si>
    <t>Fumigación, lavandería, limpieza e higiene</t>
  </si>
  <si>
    <t>Servicios funerarios y gastos conexos</t>
  </si>
  <si>
    <t>Servicios sanitarios médicos y veterinarios</t>
  </si>
  <si>
    <t>Comisiones y gastos bancarios</t>
  </si>
  <si>
    <t>Gastos judiciales</t>
  </si>
  <si>
    <t>Otros Servicios No Personales</t>
  </si>
  <si>
    <t>Instalaciones temporales</t>
  </si>
  <si>
    <t>Otros servicios de mantenimiento y reparacion de maquinaria y equipos, no identificados anteriormente</t>
  </si>
  <si>
    <t>99</t>
  </si>
  <si>
    <t>Servicios de Mant. Reparacion, desmonte e instalacion</t>
  </si>
  <si>
    <t>08</t>
  </si>
  <si>
    <t xml:space="preserve">Mant. Y reparacion de equipos industriales y produccion </t>
  </si>
  <si>
    <t>Mantenimiento y reparación de equipos de transporte, tracción y elevación</t>
  </si>
  <si>
    <t>Mantenimiento y reparación de equipo de comunicación</t>
  </si>
  <si>
    <t>Mantenimiento y reparación de equipos sanitarios y de laboratorio</t>
  </si>
  <si>
    <t>Mantenimiento y reparación de equipo educacional</t>
  </si>
  <si>
    <t>Mantenimiento y reparación de equipo para computación</t>
  </si>
  <si>
    <t>Mantenimiento y reparación de equipo de oficina y muebles</t>
  </si>
  <si>
    <t>Reparaciones de maquinarias y equipos</t>
  </si>
  <si>
    <t>Otros mantenimientos, reparaciones y sus derivados, no identificados precedentemente</t>
  </si>
  <si>
    <t>Servicios de pintura y derivados con fin de higiene y embellecimiento</t>
  </si>
  <si>
    <t>Instalaciones eléctricas</t>
  </si>
  <si>
    <t>Obras en bienes de dominio público</t>
  </si>
  <si>
    <t>Mantenimiento y reparación de obras civiles en instalaciones varias</t>
  </si>
  <si>
    <t>Limpieza, desmalezamiento de tierras y terrenos</t>
  </si>
  <si>
    <t>Servicios especiales de mantenimiento y reparación</t>
  </si>
  <si>
    <t>Obras menores en edificaciones</t>
  </si>
  <si>
    <t>Obras Menores</t>
  </si>
  <si>
    <t>Servicios de Conservación, Reparaciones Menores e Instalaciones Temporales</t>
  </si>
  <si>
    <t>Seguros de la producción agrícola</t>
  </si>
  <si>
    <t>Seguros de personas</t>
  </si>
  <si>
    <t>Seguro de bienes muebles</t>
  </si>
  <si>
    <t>Seguro de bienes inmuebles e infraestructura</t>
  </si>
  <si>
    <t>Seguros</t>
  </si>
  <si>
    <t>Otros alquileres</t>
  </si>
  <si>
    <t>Alquileres de equipos de construcción y movimiento de tierras</t>
  </si>
  <si>
    <t>Alquileres de terrenos</t>
  </si>
  <si>
    <t>Alquiler de tierras</t>
  </si>
  <si>
    <t>Alquileres de equipos de transporte, tracción y elevación</t>
  </si>
  <si>
    <t>Alquiler de equipos sanitarios y de laboratorios</t>
  </si>
  <si>
    <t>Alquiler de equipo de oficina y muebles</t>
  </si>
  <si>
    <t>Alquiler de equipo de comunicación</t>
  </si>
  <si>
    <t>Alquiler de equipo para computación</t>
  </si>
  <si>
    <t>Alquiler de equipo educacional</t>
  </si>
  <si>
    <t>Alquileres de maquinarias y equipos</t>
  </si>
  <si>
    <t>Alquileres de equipos de producción</t>
  </si>
  <si>
    <t>Alquileres y rentas de edificios y locales</t>
  </si>
  <si>
    <t>Alquileres y Rentas</t>
  </si>
  <si>
    <t>Peaje</t>
  </si>
  <si>
    <t>Almacenaje</t>
  </si>
  <si>
    <t>Fletes</t>
  </si>
  <si>
    <t>Pasajes</t>
  </si>
  <si>
    <t>Transporte y Almacenaje</t>
  </si>
  <si>
    <t>Viáticos fuera del país</t>
  </si>
  <si>
    <t>Viáticos dentro del país</t>
  </si>
  <si>
    <t>Viáticos</t>
  </si>
  <si>
    <t>Impresión y encuadernación</t>
  </si>
  <si>
    <t>Publicidad y propaganda</t>
  </si>
  <si>
    <t>Publicidad Impresión y Encuadernación</t>
  </si>
  <si>
    <t>Recolección de residuos sólidos</t>
  </si>
  <si>
    <t>Agua</t>
  </si>
  <si>
    <t>Electricidad no cortable</t>
  </si>
  <si>
    <t>Energía eléctrica</t>
  </si>
  <si>
    <t>Electricidad</t>
  </si>
  <si>
    <t>Servicio de Internet y televisión por cable</t>
  </si>
  <si>
    <t>Telefax y correos</t>
  </si>
  <si>
    <t>Teléfono local</t>
  </si>
  <si>
    <t>Servicios telefónico de larga distancia</t>
  </si>
  <si>
    <t>Radiocomunicación</t>
  </si>
  <si>
    <t>Servicios Básicos</t>
  </si>
  <si>
    <t>Servicios No Personales</t>
  </si>
  <si>
    <t>Contribuciones al plan de retiro complementario</t>
  </si>
  <si>
    <t>Contribuciones al seguro de riesgo laboral</t>
  </si>
  <si>
    <t>Contribuciones al seguro de pensiones</t>
  </si>
  <si>
    <t>Contribuciones al seguro de salud</t>
  </si>
  <si>
    <t>Contribuciones a la Seguridad Social y Riesgo Laboral</t>
  </si>
  <si>
    <t>Gratificaciones por aniversario de institución</t>
  </si>
  <si>
    <t>Gratificaciones por pasantías</t>
  </si>
  <si>
    <t>Bono escolar</t>
  </si>
  <si>
    <t>Otras Gratificaciones y Bonificaciones</t>
  </si>
  <si>
    <t>Bonificaciones</t>
  </si>
  <si>
    <t>Gratificaciones y Bonificaciones</t>
  </si>
  <si>
    <t>Gastos de representación en el exterior</t>
  </si>
  <si>
    <t>Gastos de representación en el país</t>
  </si>
  <si>
    <t>Gastos de representación</t>
  </si>
  <si>
    <t>Dietas en el exterior</t>
  </si>
  <si>
    <t>Dietas en el país</t>
  </si>
  <si>
    <t>Dietas</t>
  </si>
  <si>
    <t>Dietas y Gastos de Representación</t>
  </si>
  <si>
    <t>Beneficio , Acuerdo de desempeños institucionales (Reglamento 423-12)</t>
  </si>
  <si>
    <t>Bono por desempeño</t>
  </si>
  <si>
    <t>09</t>
  </si>
  <si>
    <t>Compensaciones especiales</t>
  </si>
  <si>
    <t>Compensación por distancia</t>
  </si>
  <si>
    <t>Compensación por resultados</t>
  </si>
  <si>
    <t>Compensación servicios de Seguridad</t>
  </si>
  <si>
    <t>Prima de transporte</t>
  </si>
  <si>
    <t>Pago de horas extraordinarias, Horas extraordinarias fin de año (Reglamento 523-09)</t>
  </si>
  <si>
    <t>Compensación por gastos de alimentación</t>
  </si>
  <si>
    <t>Compensación</t>
  </si>
  <si>
    <t>Primas por antigüedad</t>
  </si>
  <si>
    <t>Sobresueldos</t>
  </si>
  <si>
    <t>Proporción de vacaciones no disfrutadas</t>
  </si>
  <si>
    <t>Prestación laboral por desvinculación</t>
  </si>
  <si>
    <t>Pago de porcentaje por desvinculación de cargo</t>
  </si>
  <si>
    <t>Prestaciones Laborales</t>
  </si>
  <si>
    <t>Regalía Pascual</t>
  </si>
  <si>
    <t>Sueldos al personal fijo en trámite de pensiones</t>
  </si>
  <si>
    <t>Remuneraciones al personal de carácter temporal</t>
  </si>
  <si>
    <t xml:space="preserve"> Jornales</t>
  </si>
  <si>
    <t>Sueldo al personal nominal en período probatorio</t>
  </si>
  <si>
    <t>Sueldos al personal por servicios especiales</t>
  </si>
  <si>
    <t>Suplencias</t>
  </si>
  <si>
    <t>Sueldos de personal nominal</t>
  </si>
  <si>
    <t>Sueldos al personal contratado y/o igualado</t>
  </si>
  <si>
    <t>Remuneraciones al personal con carácter transitorio</t>
  </si>
  <si>
    <t>Creaciones a médicos</t>
  </si>
  <si>
    <t>Incentivos y escalafón</t>
  </si>
  <si>
    <t>Nuevas plazas maestros</t>
  </si>
  <si>
    <t>Ascensos a militares</t>
  </si>
  <si>
    <t>Sueldos a médicos</t>
  </si>
  <si>
    <t xml:space="preserve"> Sueldos fijos</t>
  </si>
  <si>
    <t>Remuneraciones al personal fijo</t>
  </si>
  <si>
    <t>Remuneraciones</t>
  </si>
  <si>
    <t>Servicios Personales</t>
  </si>
  <si>
    <t>Gastos</t>
  </si>
  <si>
    <t>Aportes Nomina SNS</t>
  </si>
  <si>
    <t>Venta de Servicios/    Otros Aportes</t>
  </si>
  <si>
    <t>Anticipo Financiero/  Transferencia</t>
  </si>
  <si>
    <t>Auxiliar</t>
  </si>
  <si>
    <t>Sub-Cuenta</t>
  </si>
  <si>
    <t>Cuenta</t>
  </si>
  <si>
    <t>Objeto</t>
  </si>
  <si>
    <t>Tipo</t>
  </si>
  <si>
    <t>%</t>
  </si>
  <si>
    <t xml:space="preserve">Distribución del Gasto por Fuente de Financiamiento </t>
  </si>
  <si>
    <t>Descripción Gasto por Cuenta</t>
  </si>
  <si>
    <t>Código Presupuestario</t>
  </si>
  <si>
    <t>TOTAL INGRESOS RDS</t>
  </si>
  <si>
    <t>Venta de Servicios</t>
  </si>
  <si>
    <t>Transferencias Corrientes</t>
  </si>
  <si>
    <t>Otros Aportes</t>
  </si>
  <si>
    <t>Anticipo Financiero</t>
  </si>
  <si>
    <t>2.- Ingresos por Fuente / Cuenta</t>
  </si>
  <si>
    <t>1.- Balance Inicial / Fuente:</t>
  </si>
  <si>
    <t>Ingresos Generales:</t>
  </si>
  <si>
    <t>Consolidado de Ingresos y Gastos por Fuente de Financiamiento 2021</t>
  </si>
  <si>
    <t>Dirección de Fizcalización y Control</t>
  </si>
  <si>
    <t>Servicio Nacional de Salud</t>
  </si>
  <si>
    <t>Form. No.6 SRS</t>
  </si>
  <si>
    <t>Centro Cardio-Neuro Oftarmologico y transplante CECANOT.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</si>
  <si>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n</t>
  </si>
  <si>
    <t>personal de caracter eventual</t>
  </si>
  <si>
    <t>Maquinaria y Equipo para tratamiento y suministro de agua</t>
  </si>
  <si>
    <t>Karla Massiel Gomez</t>
  </si>
  <si>
    <t>Lic. Francisco VillaBrille</t>
  </si>
  <si>
    <t>Preparado</t>
  </si>
  <si>
    <t>Revisado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</si>
</sst>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;[Red]#,##0.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Baskerville Old Face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Baskerville Old Face"/>
      <family val="1"/>
    </font>
    <font>
      <b/>
      <sz val="10"/>
      <color indexed="8"/>
      <name val="Baskerville Old Face"/>
      <family val="1"/>
    </font>
    <font>
      <b/>
      <strike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mbria"/>
      <family val="1"/>
    </font>
    <font>
      <b/>
      <sz val="8"/>
      <name val="Cambria"/>
      <family val="1"/>
    </font>
    <font>
      <b/>
      <sz val="9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20"/>
      <color rgb="FF0000CC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rgb="FF0000CC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54">
    <xf numFmtId="0" fontId="0" fillId="0" borderId="0" xfId="0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5" fillId="0" borderId="0" xfId="3"/>
    <xf numFmtId="0" fontId="7" fillId="0" borderId="0" xfId="3" applyFont="1"/>
    <xf numFmtId="9" fontId="7" fillId="0" borderId="0" xfId="3" applyNumberFormat="1" applyFont="1"/>
    <xf numFmtId="9" fontId="8" fillId="5" borderId="1" xfId="2" applyFont="1" applyFill="1" applyBorder="1" applyAlignment="1">
      <alignment vertical="top"/>
    </xf>
    <xf numFmtId="165" fontId="8" fillId="6" borderId="1" xfId="4" applyNumberFormat="1" applyFont="1" applyFill="1" applyBorder="1" applyAlignment="1">
      <alignment vertical="top"/>
    </xf>
    <xf numFmtId="165" fontId="9" fillId="6" borderId="1" xfId="4" applyNumberFormat="1" applyFont="1" applyFill="1" applyBorder="1" applyAlignment="1">
      <alignment vertical="top"/>
    </xf>
    <xf numFmtId="0" fontId="8" fillId="6" borderId="1" xfId="3" applyFont="1" applyFill="1" applyBorder="1" applyAlignment="1">
      <alignment vertical="top" wrapText="1"/>
    </xf>
    <xf numFmtId="0" fontId="8" fillId="6" borderId="1" xfId="3" applyFont="1" applyFill="1" applyBorder="1" applyAlignment="1">
      <alignment horizontal="center" vertical="top"/>
    </xf>
    <xf numFmtId="0" fontId="8" fillId="6" borderId="1" xfId="3" applyFont="1" applyFill="1" applyBorder="1" applyAlignment="1">
      <alignment vertical="top"/>
    </xf>
    <xf numFmtId="9" fontId="8" fillId="7" borderId="1" xfId="2" applyFont="1" applyFill="1" applyBorder="1" applyAlignment="1">
      <alignment vertical="top"/>
    </xf>
    <xf numFmtId="165" fontId="8" fillId="7" borderId="1" xfId="4" applyNumberFormat="1" applyFont="1" applyFill="1" applyBorder="1" applyAlignment="1">
      <alignment vertical="top"/>
    </xf>
    <xf numFmtId="0" fontId="8" fillId="7" borderId="1" xfId="3" applyFont="1" applyFill="1" applyBorder="1" applyAlignment="1">
      <alignment vertical="top" wrapText="1"/>
    </xf>
    <xf numFmtId="0" fontId="9" fillId="7" borderId="1" xfId="3" applyFont="1" applyFill="1" applyBorder="1" applyAlignment="1">
      <alignment horizontal="center" vertical="top"/>
    </xf>
    <xf numFmtId="0" fontId="8" fillId="7" borderId="1" xfId="3" applyFont="1" applyFill="1" applyBorder="1" applyAlignment="1">
      <alignment horizontal="center" vertical="top"/>
    </xf>
    <xf numFmtId="0" fontId="8" fillId="7" borderId="1" xfId="3" applyFont="1" applyFill="1" applyBorder="1" applyAlignment="1">
      <alignment vertical="top"/>
    </xf>
    <xf numFmtId="0" fontId="8" fillId="6" borderId="1" xfId="3" applyFont="1" applyFill="1" applyBorder="1"/>
    <xf numFmtId="0" fontId="8" fillId="7" borderId="1" xfId="3" applyFont="1" applyFill="1" applyBorder="1"/>
    <xf numFmtId="9" fontId="9" fillId="8" borderId="1" xfId="2" applyFont="1" applyFill="1" applyBorder="1" applyAlignment="1">
      <alignment vertical="top"/>
    </xf>
    <xf numFmtId="165" fontId="9" fillId="8" borderId="1" xfId="4" applyNumberFormat="1" applyFont="1" applyFill="1" applyBorder="1" applyAlignment="1">
      <alignment vertical="top"/>
    </xf>
    <xf numFmtId="0" fontId="9" fillId="8" borderId="1" xfId="3" applyFont="1" applyFill="1" applyBorder="1" applyAlignment="1">
      <alignment vertical="top" wrapText="1"/>
    </xf>
    <xf numFmtId="0" fontId="9" fillId="8" borderId="1" xfId="3" applyFont="1" applyFill="1" applyBorder="1" applyAlignment="1">
      <alignment horizontal="center" vertical="top"/>
    </xf>
    <xf numFmtId="0" fontId="9" fillId="8" borderId="1" xfId="3" applyFont="1" applyFill="1" applyBorder="1"/>
    <xf numFmtId="0" fontId="8" fillId="6" borderId="1" xfId="3" quotePrefix="1" applyFont="1" applyFill="1" applyBorder="1" applyAlignment="1">
      <alignment horizontal="center" vertical="top"/>
    </xf>
    <xf numFmtId="165" fontId="8" fillId="0" borderId="1" xfId="4" applyNumberFormat="1" applyFont="1" applyFill="1" applyBorder="1" applyAlignment="1">
      <alignment vertical="top"/>
    </xf>
    <xf numFmtId="0" fontId="8" fillId="8" borderId="1" xfId="3" applyFont="1" applyFill="1" applyBorder="1" applyAlignment="1">
      <alignment horizontal="center" vertical="top"/>
    </xf>
    <xf numFmtId="0" fontId="9" fillId="8" borderId="1" xfId="3" applyFont="1" applyFill="1" applyBorder="1" applyAlignment="1">
      <alignment vertical="top"/>
    </xf>
    <xf numFmtId="0" fontId="9" fillId="8" borderId="1" xfId="3" applyFont="1" applyFill="1" applyBorder="1" applyAlignment="1">
      <alignment horizontal="left" vertical="top"/>
    </xf>
    <xf numFmtId="0" fontId="9" fillId="8" borderId="1" xfId="3" applyFont="1" applyFill="1" applyBorder="1" applyAlignment="1">
      <alignment horizontal="right" vertical="top"/>
    </xf>
    <xf numFmtId="0" fontId="8" fillId="6" borderId="1" xfId="3" applyFont="1" applyFill="1" applyBorder="1" applyAlignment="1">
      <alignment horizontal="justify" vertical="top" wrapText="1"/>
    </xf>
    <xf numFmtId="0" fontId="8" fillId="6" borderId="1" xfId="3" applyFont="1" applyFill="1" applyBorder="1" applyAlignment="1">
      <alignment wrapText="1"/>
    </xf>
    <xf numFmtId="0" fontId="9" fillId="8" borderId="1" xfId="3" applyFont="1" applyFill="1" applyBorder="1" applyAlignment="1">
      <alignment wrapText="1"/>
    </xf>
    <xf numFmtId="0" fontId="9" fillId="8" borderId="1" xfId="3" applyFont="1" applyFill="1" applyBorder="1" applyAlignment="1">
      <alignment horizontal="center"/>
    </xf>
    <xf numFmtId="165" fontId="9" fillId="8" borderId="10" xfId="4" applyNumberFormat="1" applyFont="1" applyFill="1" applyBorder="1" applyAlignment="1">
      <alignment vertical="top"/>
    </xf>
    <xf numFmtId="0" fontId="9" fillId="8" borderId="10" xfId="3" applyFont="1" applyFill="1" applyBorder="1" applyAlignment="1">
      <alignment vertical="top"/>
    </xf>
    <xf numFmtId="0" fontId="9" fillId="8" borderId="10" xfId="3" applyFont="1" applyFill="1" applyBorder="1" applyAlignment="1">
      <alignment horizontal="center" vertical="top"/>
    </xf>
    <xf numFmtId="0" fontId="10" fillId="8" borderId="10" xfId="3" applyFont="1" applyFill="1" applyBorder="1" applyAlignment="1">
      <alignment vertical="top"/>
    </xf>
    <xf numFmtId="9" fontId="11" fillId="9" borderId="5" xfId="2" applyFont="1" applyFill="1" applyBorder="1" applyAlignment="1">
      <alignment vertical="top"/>
    </xf>
    <xf numFmtId="165" fontId="11" fillId="9" borderId="11" xfId="4" applyNumberFormat="1" applyFont="1" applyFill="1" applyBorder="1" applyAlignment="1">
      <alignment vertical="top"/>
    </xf>
    <xf numFmtId="0" fontId="11" fillId="9" borderId="11" xfId="3" applyFont="1" applyFill="1" applyBorder="1" applyAlignment="1">
      <alignment vertical="top"/>
    </xf>
    <xf numFmtId="0" fontId="11" fillId="9" borderId="11" xfId="3" applyFont="1" applyFill="1" applyBorder="1" applyAlignment="1">
      <alignment horizontal="center" vertical="top"/>
    </xf>
    <xf numFmtId="0" fontId="12" fillId="9" borderId="11" xfId="3" applyFont="1" applyFill="1" applyBorder="1" applyAlignment="1">
      <alignment vertical="top"/>
    </xf>
    <xf numFmtId="0" fontId="18" fillId="11" borderId="1" xfId="3" applyFont="1" applyFill="1" applyBorder="1" applyAlignment="1">
      <alignment horizontal="center"/>
    </xf>
    <xf numFmtId="0" fontId="9" fillId="5" borderId="12" xfId="3" applyFont="1" applyFill="1" applyBorder="1" applyAlignment="1">
      <alignment horizontal="center"/>
    </xf>
    <xf numFmtId="0" fontId="9" fillId="5" borderId="0" xfId="3" applyFont="1" applyFill="1" applyAlignment="1">
      <alignment horizontal="center"/>
    </xf>
    <xf numFmtId="0" fontId="9" fillId="5" borderId="9" xfId="3" applyFont="1" applyFill="1" applyBorder="1" applyAlignment="1">
      <alignment horizontal="center"/>
    </xf>
    <xf numFmtId="4" fontId="19" fillId="12" borderId="0" xfId="3" applyNumberFormat="1" applyFont="1" applyFill="1"/>
    <xf numFmtId="4" fontId="20" fillId="12" borderId="0" xfId="3" applyNumberFormat="1" applyFont="1" applyFill="1"/>
    <xf numFmtId="0" fontId="19" fillId="12" borderId="0" xfId="3" applyFont="1" applyFill="1"/>
    <xf numFmtId="0" fontId="20" fillId="12" borderId="0" xfId="3" applyFont="1" applyFill="1"/>
    <xf numFmtId="4" fontId="20" fillId="12" borderId="0" xfId="3" applyNumberFormat="1" applyFont="1" applyFill="1" applyAlignment="1">
      <alignment horizontal="left"/>
    </xf>
    <xf numFmtId="0" fontId="19" fillId="12" borderId="9" xfId="3" applyFont="1" applyFill="1" applyBorder="1"/>
    <xf numFmtId="4" fontId="21" fillId="6" borderId="0" xfId="3" applyNumberFormat="1" applyFont="1" applyFill="1" applyAlignment="1">
      <alignment horizontal="center"/>
    </xf>
    <xf numFmtId="4" fontId="9" fillId="6" borderId="0" xfId="3" applyNumberFormat="1" applyFont="1" applyFill="1" applyAlignment="1">
      <alignment horizontal="center"/>
    </xf>
    <xf numFmtId="4" fontId="20" fillId="6" borderId="0" xfId="3" applyNumberFormat="1" applyFont="1" applyFill="1" applyAlignment="1">
      <alignment horizontal="left" indent="11"/>
    </xf>
    <xf numFmtId="0" fontId="19" fillId="6" borderId="0" xfId="3" applyFont="1" applyFill="1"/>
    <xf numFmtId="0" fontId="19" fillId="6" borderId="9" xfId="3" applyFont="1" applyFill="1" applyBorder="1"/>
    <xf numFmtId="4" fontId="21" fillId="6" borderId="8" xfId="3" applyNumberFormat="1" applyFont="1" applyFill="1" applyBorder="1"/>
    <xf numFmtId="0" fontId="9" fillId="0" borderId="0" xfId="3" applyFont="1"/>
    <xf numFmtId="43" fontId="9" fillId="0" borderId="0" xfId="4" applyFont="1" applyBorder="1" applyAlignment="1">
      <alignment horizontal="left"/>
    </xf>
    <xf numFmtId="4" fontId="21" fillId="6" borderId="13" xfId="3" applyNumberFormat="1" applyFont="1" applyFill="1" applyBorder="1"/>
    <xf numFmtId="4" fontId="9" fillId="6" borderId="0" xfId="3" applyNumberFormat="1" applyFont="1" applyFill="1" applyAlignment="1">
      <alignment horizontal="left" indent="11"/>
    </xf>
    <xf numFmtId="4" fontId="21" fillId="6" borderId="0" xfId="3" applyNumberFormat="1" applyFont="1" applyFill="1"/>
    <xf numFmtId="4" fontId="9" fillId="6" borderId="0" xfId="3" applyNumberFormat="1" applyFont="1" applyFill="1" applyAlignment="1">
      <alignment horizontal="left" indent="2"/>
    </xf>
    <xf numFmtId="4" fontId="21" fillId="6" borderId="3" xfId="3" applyNumberFormat="1" applyFont="1" applyFill="1" applyBorder="1"/>
    <xf numFmtId="4" fontId="10" fillId="6" borderId="0" xfId="3" applyNumberFormat="1" applyFont="1" applyFill="1" applyAlignment="1">
      <alignment horizontal="left" indent="2"/>
    </xf>
    <xf numFmtId="4" fontId="9" fillId="6" borderId="0" xfId="3" applyNumberFormat="1" applyFont="1" applyFill="1" applyAlignment="1">
      <alignment horizontal="left" indent="3"/>
    </xf>
    <xf numFmtId="4" fontId="22" fillId="6" borderId="0" xfId="3" applyNumberFormat="1" applyFont="1" applyFill="1" applyAlignment="1">
      <alignment horizontal="left" indent="2"/>
    </xf>
    <xf numFmtId="0" fontId="21" fillId="6" borderId="0" xfId="3" applyFont="1" applyFill="1"/>
    <xf numFmtId="0" fontId="9" fillId="6" borderId="0" xfId="3" applyFont="1" applyFill="1" applyAlignment="1">
      <alignment horizontal="left" indent="3"/>
    </xf>
    <xf numFmtId="0" fontId="20" fillId="12" borderId="12" xfId="3" applyFont="1" applyFill="1" applyBorder="1" applyAlignment="1">
      <alignment horizontal="left"/>
    </xf>
    <xf numFmtId="0" fontId="20" fillId="12" borderId="0" xfId="3" applyFont="1" applyFill="1" applyAlignment="1">
      <alignment horizontal="left"/>
    </xf>
    <xf numFmtId="0" fontId="20" fillId="12" borderId="9" xfId="3" applyFont="1" applyFill="1" applyBorder="1" applyAlignment="1">
      <alignment horizontal="left"/>
    </xf>
    <xf numFmtId="0" fontId="26" fillId="5" borderId="12" xfId="3" applyFont="1" applyFill="1" applyBorder="1"/>
    <xf numFmtId="0" fontId="26" fillId="5" borderId="0" xfId="3" applyFont="1" applyFill="1"/>
    <xf numFmtId="0" fontId="26" fillId="5" borderId="14" xfId="3" applyFont="1" applyFill="1" applyBorder="1"/>
    <xf numFmtId="0" fontId="26" fillId="5" borderId="13" xfId="3" applyFont="1" applyFill="1" applyBorder="1"/>
    <xf numFmtId="0" fontId="8" fillId="5" borderId="13" xfId="3" applyFont="1" applyFill="1" applyBorder="1"/>
    <xf numFmtId="0" fontId="8" fillId="5" borderId="15" xfId="3" applyFont="1" applyFill="1" applyBorder="1"/>
    <xf numFmtId="43" fontId="5" fillId="0" borderId="0" xfId="1" applyFont="1"/>
    <xf numFmtId="0" fontId="14" fillId="11" borderId="1" xfId="3" applyFont="1" applyFill="1" applyBorder="1" applyAlignment="1">
      <alignment horizontal="center"/>
    </xf>
    <xf numFmtId="4" fontId="5" fillId="0" borderId="0" xfId="3" applyNumberFormat="1"/>
    <xf numFmtId="4" fontId="21" fillId="6" borderId="0" xfId="3" applyNumberFormat="1" applyFont="1" applyFill="1" applyBorder="1" applyAlignment="1">
      <alignment horizontal="center"/>
    </xf>
    <xf numFmtId="4" fontId="10" fillId="12" borderId="0" xfId="3" applyNumberFormat="1" applyFont="1" applyFill="1" applyBorder="1"/>
    <xf numFmtId="165" fontId="5" fillId="0" borderId="0" xfId="3" applyNumberFormat="1"/>
    <xf numFmtId="165" fontId="28" fillId="0" borderId="0" xfId="3" applyNumberFormat="1" applyFont="1"/>
    <xf numFmtId="165" fontId="9" fillId="7" borderId="1" xfId="4" applyNumberFormat="1" applyFont="1" applyFill="1" applyBorder="1" applyAlignment="1">
      <alignment vertical="top"/>
    </xf>
    <xf numFmtId="0" fontId="8" fillId="0" borderId="1" xfId="3" applyFont="1" applyFill="1" applyBorder="1"/>
    <xf numFmtId="0" fontId="8" fillId="0" borderId="1" xfId="3" applyFont="1" applyFill="1" applyBorder="1" applyAlignment="1">
      <alignment horizontal="center" vertical="top"/>
    </xf>
    <xf numFmtId="0" fontId="8" fillId="0" borderId="1" xfId="3" applyFont="1" applyFill="1" applyBorder="1" applyAlignment="1">
      <alignment vertical="top" wrapText="1"/>
    </xf>
    <xf numFmtId="0" fontId="7" fillId="0" borderId="8" xfId="3" applyFont="1" applyBorder="1" applyAlignment="1">
      <alignment horizontal="center"/>
    </xf>
    <xf numFmtId="0" fontId="7" fillId="0" borderId="8" xfId="3" applyFont="1" applyBorder="1"/>
    <xf numFmtId="0" fontId="7" fillId="0" borderId="0" xfId="3" applyFont="1" applyAlignment="1">
      <alignment horizontal="center"/>
    </xf>
    <xf numFmtId="4" fontId="9" fillId="5" borderId="12" xfId="3" applyNumberFormat="1" applyFont="1" applyFill="1" applyBorder="1" applyAlignment="1">
      <alignment horizontal="center"/>
    </xf>
    <xf numFmtId="4" fontId="10" fillId="6" borderId="8" xfId="3" applyNumberFormat="1" applyFont="1" applyFill="1" applyBorder="1"/>
    <xf numFmtId="43" fontId="6" fillId="0" borderId="0" xfId="1" applyFont="1" applyFill="1" applyBorder="1" applyAlignment="1" applyProtection="1">
      <alignment horizontal="right"/>
    </xf>
    <xf numFmtId="0" fontId="14" fillId="10" borderId="5" xfId="3" applyFont="1" applyFill="1" applyBorder="1" applyAlignment="1">
      <alignment horizontal="center" vertical="center" wrapText="1"/>
    </xf>
    <xf numFmtId="0" fontId="14" fillId="10" borderId="6" xfId="3" applyFont="1" applyFill="1" applyBorder="1" applyAlignment="1">
      <alignment horizontal="center" vertical="center" wrapText="1"/>
    </xf>
    <xf numFmtId="0" fontId="14" fillId="10" borderId="7" xfId="3" applyFont="1" applyFill="1" applyBorder="1" applyAlignment="1">
      <alignment horizontal="center" vertical="center" wrapText="1"/>
    </xf>
    <xf numFmtId="9" fontId="13" fillId="10" borderId="5" xfId="5" applyFont="1" applyFill="1" applyBorder="1" applyAlignment="1">
      <alignment horizontal="center" vertical="center"/>
    </xf>
    <xf numFmtId="9" fontId="13" fillId="10" borderId="6" xfId="5" applyFont="1" applyFill="1" applyBorder="1" applyAlignment="1">
      <alignment horizontal="center" vertical="center"/>
    </xf>
    <xf numFmtId="9" fontId="13" fillId="10" borderId="7" xfId="5" applyFont="1" applyFill="1" applyBorder="1" applyAlignment="1">
      <alignment horizontal="center" vertical="center"/>
    </xf>
    <xf numFmtId="17" fontId="20" fillId="6" borderId="9" xfId="3" applyNumberFormat="1" applyFont="1" applyFill="1" applyBorder="1" applyAlignment="1">
      <alignment horizontal="center"/>
    </xf>
    <xf numFmtId="0" fontId="20" fillId="6" borderId="0" xfId="3" applyFont="1" applyFill="1" applyBorder="1" applyAlignment="1">
      <alignment horizontal="center"/>
    </xf>
    <xf numFmtId="0" fontId="20" fillId="6" borderId="12" xfId="3" applyFont="1" applyFill="1" applyBorder="1" applyAlignment="1">
      <alignment horizontal="center"/>
    </xf>
    <xf numFmtId="0" fontId="14" fillId="11" borderId="1" xfId="3" applyFont="1" applyFill="1" applyBorder="1" applyAlignment="1">
      <alignment horizontal="center"/>
    </xf>
    <xf numFmtId="0" fontId="18" fillId="11" borderId="2" xfId="3" applyFont="1" applyFill="1" applyBorder="1" applyAlignment="1">
      <alignment horizontal="center"/>
    </xf>
    <xf numFmtId="0" fontId="18" fillId="11" borderId="3" xfId="3" applyFont="1" applyFill="1" applyBorder="1" applyAlignment="1">
      <alignment horizontal="center"/>
    </xf>
    <xf numFmtId="0" fontId="14" fillId="10" borderId="5" xfId="3" applyFont="1" applyFill="1" applyBorder="1" applyAlignment="1">
      <alignment horizontal="center" vertical="center" textRotation="90"/>
    </xf>
    <xf numFmtId="0" fontId="14" fillId="10" borderId="7" xfId="3" applyFont="1" applyFill="1" applyBorder="1" applyAlignment="1">
      <alignment horizontal="center" vertical="center" textRotation="90"/>
    </xf>
    <xf numFmtId="0" fontId="15" fillId="10" borderId="7" xfId="3" applyFont="1" applyFill="1" applyBorder="1" applyAlignment="1">
      <alignment horizontal="center" vertical="center" wrapText="1"/>
    </xf>
    <xf numFmtId="0" fontId="15" fillId="10" borderId="1" xfId="3" applyFont="1" applyFill="1" applyBorder="1" applyAlignment="1">
      <alignment horizontal="center" vertical="center" wrapText="1"/>
    </xf>
    <xf numFmtId="0" fontId="15" fillId="10" borderId="6" xfId="3" applyFont="1" applyFill="1" applyBorder="1" applyAlignment="1">
      <alignment horizontal="center" vertical="center" wrapText="1"/>
    </xf>
    <xf numFmtId="0" fontId="17" fillId="10" borderId="1" xfId="3" applyFont="1" applyFill="1" applyBorder="1" applyAlignment="1">
      <alignment horizontal="center" vertical="center"/>
    </xf>
    <xf numFmtId="0" fontId="16" fillId="10" borderId="5" xfId="3" applyFont="1" applyFill="1" applyBorder="1" applyAlignment="1">
      <alignment horizontal="center" vertical="center"/>
    </xf>
    <xf numFmtId="0" fontId="16" fillId="10" borderId="6" xfId="3" applyFont="1" applyFill="1" applyBorder="1" applyAlignment="1">
      <alignment horizontal="center" vertical="center"/>
    </xf>
    <xf numFmtId="0" fontId="16" fillId="10" borderId="7" xfId="3" applyFont="1" applyFill="1" applyBorder="1" applyAlignment="1">
      <alignment horizontal="center" vertical="center"/>
    </xf>
    <xf numFmtId="0" fontId="15" fillId="10" borderId="2" xfId="3" applyFont="1" applyFill="1" applyBorder="1" applyAlignment="1">
      <alignment horizontal="center" vertical="center" wrapText="1"/>
    </xf>
    <xf numFmtId="0" fontId="15" fillId="10" borderId="3" xfId="3" applyFont="1" applyFill="1" applyBorder="1" applyAlignment="1">
      <alignment horizontal="center" vertical="center" wrapText="1"/>
    </xf>
    <xf numFmtId="0" fontId="15" fillId="10" borderId="4" xfId="3" applyFont="1" applyFill="1" applyBorder="1" applyAlignment="1">
      <alignment horizontal="center" vertical="center" wrapText="1"/>
    </xf>
    <xf numFmtId="0" fontId="27" fillId="5" borderId="9" xfId="3" applyFont="1" applyFill="1" applyBorder="1" applyAlignment="1">
      <alignment horizontal="center"/>
    </xf>
    <xf numFmtId="0" fontId="27" fillId="5" borderId="0" xfId="3" applyFont="1" applyFill="1" applyAlignment="1">
      <alignment horizontal="center"/>
    </xf>
    <xf numFmtId="0" fontId="25" fillId="5" borderId="9" xfId="3" applyFont="1" applyFill="1" applyBorder="1" applyAlignment="1">
      <alignment horizontal="center"/>
    </xf>
    <xf numFmtId="0" fontId="25" fillId="5" borderId="0" xfId="3" applyFont="1" applyFill="1" applyAlignment="1">
      <alignment horizontal="center"/>
    </xf>
    <xf numFmtId="0" fontId="25" fillId="5" borderId="12" xfId="3" applyFont="1" applyFill="1" applyBorder="1" applyAlignment="1">
      <alignment horizontal="center"/>
    </xf>
    <xf numFmtId="0" fontId="24" fillId="5" borderId="9" xfId="3" applyFont="1" applyFill="1" applyBorder="1" applyAlignment="1">
      <alignment horizontal="center"/>
    </xf>
    <xf numFmtId="0" fontId="24" fillId="5" borderId="0" xfId="3" applyFont="1" applyFill="1" applyAlignment="1">
      <alignment horizontal="center"/>
    </xf>
    <xf numFmtId="0" fontId="24" fillId="5" borderId="12" xfId="3" applyFont="1" applyFill="1" applyBorder="1" applyAlignment="1">
      <alignment horizontal="center"/>
    </xf>
    <xf numFmtId="0" fontId="23" fillId="5" borderId="9" xfId="3" applyFont="1" applyFill="1" applyBorder="1" applyAlignment="1">
      <alignment horizontal="center"/>
    </xf>
    <xf numFmtId="0" fontId="23" fillId="5" borderId="0" xfId="3" applyFont="1" applyFill="1" applyAlignment="1">
      <alignment horizontal="center"/>
    </xf>
    <xf numFmtId="0" fontId="23" fillId="5" borderId="12" xfId="3" applyFont="1" applyFill="1" applyBorder="1" applyAlignment="1">
      <alignment horizontal="center"/>
    </xf>
    <xf numFmtId="0" fontId="20" fillId="6" borderId="9" xfId="3" applyFont="1" applyFill="1" applyBorder="1" applyAlignment="1">
      <alignment horizontal="center"/>
    </xf>
    <xf numFmtId="0" fontId="20" fillId="6" borderId="0" xfId="3" applyFont="1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7">
    <cellStyle name="Millares" xfId="1" builtinId="3"/>
    <cellStyle name="Millares 2" xfId="4"/>
    <cellStyle name="Millares 2 4" xfId="6"/>
    <cellStyle name="Normal" xfId="0" builtinId="0"/>
    <cellStyle name="Normal 2 2" xfId="3"/>
    <cellStyle name="Porcentaje" xfId="2" builtinId="5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</xdr:colOff>
      <xdr:row>147</xdr:row>
      <xdr:rowOff>6350</xdr:rowOff>
    </xdr:from>
    <xdr:to>
      <xdr:col>5</xdr:col>
      <xdr:colOff>150872</xdr:colOff>
      <xdr:row>147</xdr:row>
      <xdr:rowOff>6350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DB09FE34-897F-4514-B610-A4EB25BCEE4F}"/>
            </a:ext>
          </a:extLst>
        </xdr:cNvPr>
        <xdr:cNvSpPr txBox="1">
          <a:spLocks noChangeArrowheads="1"/>
        </xdr:cNvSpPr>
      </xdr:nvSpPr>
      <xdr:spPr bwMode="auto">
        <a:xfrm>
          <a:off x="1138555" y="23809325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212</xdr:row>
      <xdr:rowOff>1270</xdr:rowOff>
    </xdr:from>
    <xdr:to>
      <xdr:col>5</xdr:col>
      <xdr:colOff>407745</xdr:colOff>
      <xdr:row>212</xdr:row>
      <xdr:rowOff>1905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2E573628-3011-4D4C-B5FA-0852B5A7F2DF}"/>
            </a:ext>
          </a:extLst>
        </xdr:cNvPr>
        <xdr:cNvSpPr txBox="1">
          <a:spLocks noChangeArrowheads="1"/>
        </xdr:cNvSpPr>
      </xdr:nvSpPr>
      <xdr:spPr bwMode="auto">
        <a:xfrm>
          <a:off x="1136650" y="3432937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148</xdr:row>
      <xdr:rowOff>6350</xdr:rowOff>
    </xdr:from>
    <xdr:to>
      <xdr:col>5</xdr:col>
      <xdr:colOff>150872</xdr:colOff>
      <xdr:row>148</xdr:row>
      <xdr:rowOff>6350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613E2F57-0A86-469B-9344-264E7C697D8B}"/>
            </a:ext>
          </a:extLst>
        </xdr:cNvPr>
        <xdr:cNvSpPr txBox="1">
          <a:spLocks noChangeArrowheads="1"/>
        </xdr:cNvSpPr>
      </xdr:nvSpPr>
      <xdr:spPr bwMode="auto">
        <a:xfrm>
          <a:off x="1138555" y="252857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213</xdr:row>
      <xdr:rowOff>1270</xdr:rowOff>
    </xdr:from>
    <xdr:to>
      <xdr:col>5</xdr:col>
      <xdr:colOff>407745</xdr:colOff>
      <xdr:row>213</xdr:row>
      <xdr:rowOff>1905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xmlns="" id="{5E76A101-90C6-4A3A-8705-7F481DB04B72}"/>
            </a:ext>
          </a:extLst>
        </xdr:cNvPr>
        <xdr:cNvSpPr txBox="1">
          <a:spLocks noChangeArrowheads="1"/>
        </xdr:cNvSpPr>
      </xdr:nvSpPr>
      <xdr:spPr bwMode="auto">
        <a:xfrm>
          <a:off x="1136650" y="36939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0</xdr:col>
      <xdr:colOff>66676</xdr:colOff>
      <xdr:row>1</xdr:row>
      <xdr:rowOff>9523</xdr:rowOff>
    </xdr:from>
    <xdr:to>
      <xdr:col>5</xdr:col>
      <xdr:colOff>2438401</xdr:colOff>
      <xdr:row>2</xdr:row>
      <xdr:rowOff>180975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200023"/>
          <a:ext cx="3505200" cy="466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5080</xdr:colOff>
      <xdr:row>148</xdr:row>
      <xdr:rowOff>6350</xdr:rowOff>
    </xdr:from>
    <xdr:to>
      <xdr:col>5</xdr:col>
      <xdr:colOff>150872</xdr:colOff>
      <xdr:row>148</xdr:row>
      <xdr:rowOff>6350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xmlns="" id="{613E2F57-0A86-469B-9344-264E7C697D8B}"/>
            </a:ext>
          </a:extLst>
        </xdr:cNvPr>
        <xdr:cNvSpPr txBox="1">
          <a:spLocks noChangeArrowheads="1"/>
        </xdr:cNvSpPr>
      </xdr:nvSpPr>
      <xdr:spPr bwMode="auto">
        <a:xfrm>
          <a:off x="1138555" y="252857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213</xdr:row>
      <xdr:rowOff>1270</xdr:rowOff>
    </xdr:from>
    <xdr:to>
      <xdr:col>5</xdr:col>
      <xdr:colOff>407745</xdr:colOff>
      <xdr:row>213</xdr:row>
      <xdr:rowOff>1905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xmlns="" id="{5E76A101-90C6-4A3A-8705-7F481DB04B72}"/>
            </a:ext>
          </a:extLst>
        </xdr:cNvPr>
        <xdr:cNvSpPr txBox="1">
          <a:spLocks noChangeArrowheads="1"/>
        </xdr:cNvSpPr>
      </xdr:nvSpPr>
      <xdr:spPr bwMode="auto">
        <a:xfrm>
          <a:off x="1136650" y="36939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5080</xdr:colOff>
      <xdr:row>148</xdr:row>
      <xdr:rowOff>6350</xdr:rowOff>
    </xdr:from>
    <xdr:to>
      <xdr:col>5</xdr:col>
      <xdr:colOff>150872</xdr:colOff>
      <xdr:row>148</xdr:row>
      <xdr:rowOff>6350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xmlns="" id="{613E2F57-0A86-469B-9344-264E7C697D8B}"/>
            </a:ext>
          </a:extLst>
        </xdr:cNvPr>
        <xdr:cNvSpPr txBox="1">
          <a:spLocks noChangeArrowheads="1"/>
        </xdr:cNvSpPr>
      </xdr:nvSpPr>
      <xdr:spPr bwMode="auto">
        <a:xfrm>
          <a:off x="1138555" y="252857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213</xdr:row>
      <xdr:rowOff>1270</xdr:rowOff>
    </xdr:from>
    <xdr:to>
      <xdr:col>5</xdr:col>
      <xdr:colOff>407745</xdr:colOff>
      <xdr:row>213</xdr:row>
      <xdr:rowOff>1905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xmlns="" id="{5E76A101-90C6-4A3A-8705-7F481DB04B72}"/>
            </a:ext>
          </a:extLst>
        </xdr:cNvPr>
        <xdr:cNvSpPr txBox="1">
          <a:spLocks noChangeArrowheads="1"/>
        </xdr:cNvSpPr>
      </xdr:nvSpPr>
      <xdr:spPr bwMode="auto">
        <a:xfrm>
          <a:off x="1136650" y="36939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8</xdr:col>
      <xdr:colOff>352424</xdr:colOff>
      <xdr:row>0</xdr:row>
      <xdr:rowOff>104775</xdr:rowOff>
    </xdr:from>
    <xdr:to>
      <xdr:col>10</xdr:col>
      <xdr:colOff>1212034</xdr:colOff>
      <xdr:row>2</xdr:row>
      <xdr:rowOff>171450</xdr:rowOff>
    </xdr:to>
    <xdr:pic>
      <xdr:nvPicPr>
        <xdr:cNvPr id="12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0874" y="104775"/>
          <a:ext cx="2968964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5080</xdr:colOff>
      <xdr:row>148</xdr:row>
      <xdr:rowOff>6350</xdr:rowOff>
    </xdr:from>
    <xdr:to>
      <xdr:col>5</xdr:col>
      <xdr:colOff>150872</xdr:colOff>
      <xdr:row>148</xdr:row>
      <xdr:rowOff>6350</xdr:rowOff>
    </xdr:to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xmlns="" id="{613E2F57-0A86-469B-9344-264E7C697D8B}"/>
            </a:ext>
          </a:extLst>
        </xdr:cNvPr>
        <xdr:cNvSpPr txBox="1">
          <a:spLocks noChangeArrowheads="1"/>
        </xdr:cNvSpPr>
      </xdr:nvSpPr>
      <xdr:spPr bwMode="auto">
        <a:xfrm>
          <a:off x="1138555" y="25285700"/>
          <a:ext cx="14579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>
    <xdr:from>
      <xdr:col>5</xdr:col>
      <xdr:colOff>3175</xdr:colOff>
      <xdr:row>213</xdr:row>
      <xdr:rowOff>1270</xdr:rowOff>
    </xdr:from>
    <xdr:to>
      <xdr:col>5</xdr:col>
      <xdr:colOff>407745</xdr:colOff>
      <xdr:row>213</xdr:row>
      <xdr:rowOff>1905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xmlns="" id="{5E76A101-90C6-4A3A-8705-7F481DB04B72}"/>
            </a:ext>
          </a:extLst>
        </xdr:cNvPr>
        <xdr:cNvSpPr txBox="1">
          <a:spLocks noChangeArrowheads="1"/>
        </xdr:cNvSpPr>
      </xdr:nvSpPr>
      <xdr:spPr bwMode="auto">
        <a:xfrm>
          <a:off x="1136650" y="36939220"/>
          <a:ext cx="404570" cy="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De este Año</a:t>
          </a:r>
        </a:p>
      </xdr:txBody>
    </xdr:sp>
    <xdr:clientData/>
  </xdr:twoCellAnchor>
  <xdr:twoCellAnchor editAs="oneCell">
    <xdr:from>
      <xdr:col>5</xdr:col>
      <xdr:colOff>164522</xdr:colOff>
      <xdr:row>500</xdr:row>
      <xdr:rowOff>95249</xdr:rowOff>
    </xdr:from>
    <xdr:to>
      <xdr:col>5</xdr:col>
      <xdr:colOff>1368137</xdr:colOff>
      <xdr:row>502</xdr:row>
      <xdr:rowOff>35506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8863" y="87223022"/>
          <a:ext cx="1203615" cy="321257"/>
        </a:xfrm>
        <a:prstGeom prst="rect">
          <a:avLst/>
        </a:prstGeom>
      </xdr:spPr>
    </xdr:pic>
    <xdr:clientData/>
  </xdr:twoCellAnchor>
  <xdr:twoCellAnchor editAs="oneCell">
    <xdr:from>
      <xdr:col>8</xdr:col>
      <xdr:colOff>337704</xdr:colOff>
      <xdr:row>499</xdr:row>
      <xdr:rowOff>112568</xdr:rowOff>
    </xdr:from>
    <xdr:to>
      <xdr:col>9</xdr:col>
      <xdr:colOff>181840</xdr:colOff>
      <xdr:row>502</xdr:row>
      <xdr:rowOff>112568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17772" y="87049841"/>
          <a:ext cx="848591" cy="571500"/>
        </a:xfrm>
        <a:prstGeom prst="rect">
          <a:avLst/>
        </a:prstGeom>
      </xdr:spPr>
    </xdr:pic>
    <xdr:clientData/>
  </xdr:twoCellAnchor>
  <xdr:twoCellAnchor editAs="oneCell">
    <xdr:from>
      <xdr:col>5</xdr:col>
      <xdr:colOff>3117272</xdr:colOff>
      <xdr:row>503</xdr:row>
      <xdr:rowOff>34637</xdr:rowOff>
    </xdr:from>
    <xdr:to>
      <xdr:col>7</xdr:col>
      <xdr:colOff>34636</xdr:colOff>
      <xdr:row>510</xdr:row>
      <xdr:rowOff>63042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51613" y="87733910"/>
          <a:ext cx="1420091" cy="1309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115847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xmlns="" id="{9FD925F7-E8C9-4BD5-A629-0B48E67F2C39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228772</xdr:rowOff>
    </xdr:from>
    <xdr:to>
      <xdr:col>0</xdr:col>
      <xdr:colOff>2171700</xdr:colOff>
      <xdr:row>4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xmlns="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772"/>
          <a:ext cx="2171700" cy="685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</xdr:colOff>
      <xdr:row>1</xdr:row>
      <xdr:rowOff>47625</xdr:rowOff>
    </xdr:from>
    <xdr:to>
      <xdr:col>10</xdr:col>
      <xdr:colOff>285750</xdr:colOff>
      <xdr:row>3</xdr:row>
      <xdr:rowOff>29635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285750"/>
          <a:ext cx="2143125" cy="4582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90</xdr:row>
      <xdr:rowOff>123825</xdr:rowOff>
    </xdr:from>
    <xdr:to>
      <xdr:col>0</xdr:col>
      <xdr:colOff>1733550</xdr:colOff>
      <xdr:row>93</xdr:row>
      <xdr:rowOff>0</xdr:rowOff>
    </xdr:to>
    <xdr:pic>
      <xdr:nvPicPr>
        <xdr:cNvPr id="6" name="Imagen 5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965400"/>
          <a:ext cx="17335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142875</xdr:colOff>
      <xdr:row>87</xdr:row>
      <xdr:rowOff>161925</xdr:rowOff>
    </xdr:from>
    <xdr:to>
      <xdr:col>3</xdr:col>
      <xdr:colOff>238125</xdr:colOff>
      <xdr:row>92</xdr:row>
      <xdr:rowOff>66675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3876675" y="274320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2</xdr:col>
      <xdr:colOff>609600</xdr:colOff>
      <xdr:row>104</xdr:row>
      <xdr:rowOff>95250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12" t="1714" r="6763" b="1142"/>
        <a:stretch/>
      </xdr:blipFill>
      <xdr:spPr bwMode="auto">
        <a:xfrm>
          <a:off x="2667000" y="28984575"/>
          <a:ext cx="1676400" cy="1619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08"/>
  <sheetViews>
    <sheetView topLeftCell="A67" zoomScale="110" zoomScaleNormal="110" workbookViewId="0">
      <selection activeCell="I14" sqref="I14"/>
    </sheetView>
  </sheetViews>
  <sheetFormatPr baseColWidth="10" defaultRowHeight="12.75" x14ac:dyDescent="0.2"/>
  <cols>
    <col min="1" max="1" width="3.28515625" style="19" customWidth="1"/>
    <col min="2" max="2" width="4.140625" style="19" customWidth="1"/>
    <col min="3" max="3" width="2.85546875" style="19" customWidth="1"/>
    <col min="4" max="4" width="3.5703125" style="19" customWidth="1"/>
    <col min="5" max="5" width="3.140625" style="19" customWidth="1"/>
    <col min="6" max="6" width="51" style="19" customWidth="1"/>
    <col min="7" max="7" width="16.42578125" style="19" customWidth="1"/>
    <col min="8" max="8" width="17.140625" style="19" customWidth="1"/>
    <col min="9" max="9" width="15" style="19" customWidth="1"/>
    <col min="10" max="10" width="16.7109375" style="19" customWidth="1"/>
    <col min="11" max="11" width="19.28515625" style="19" customWidth="1"/>
    <col min="12" max="12" width="14.140625" style="19" bestFit="1" customWidth="1"/>
    <col min="13" max="13" width="12.7109375" style="19" bestFit="1" customWidth="1"/>
    <col min="14" max="253" width="11.42578125" style="19"/>
    <col min="254" max="254" width="3.28515625" style="19" customWidth="1"/>
    <col min="255" max="255" width="4.140625" style="19" customWidth="1"/>
    <col min="256" max="256" width="2.85546875" style="19" customWidth="1"/>
    <col min="257" max="257" width="3.5703125" style="19" customWidth="1"/>
    <col min="258" max="258" width="3.140625" style="19" customWidth="1"/>
    <col min="259" max="259" width="51" style="19" customWidth="1"/>
    <col min="260" max="261" width="11.5703125" style="19" bestFit="1" customWidth="1"/>
    <col min="262" max="262" width="13.28515625" style="19" bestFit="1" customWidth="1"/>
    <col min="263" max="263" width="11.5703125" style="19" bestFit="1" customWidth="1"/>
    <col min="264" max="264" width="12.28515625" style="19" bestFit="1" customWidth="1"/>
    <col min="265" max="265" width="13.42578125" style="19" customWidth="1"/>
    <col min="266" max="266" width="13.28515625" style="19" bestFit="1" customWidth="1"/>
    <col min="267" max="267" width="11.5703125" style="19" bestFit="1" customWidth="1"/>
    <col min="268" max="509" width="11.42578125" style="19"/>
    <col min="510" max="510" width="3.28515625" style="19" customWidth="1"/>
    <col min="511" max="511" width="4.140625" style="19" customWidth="1"/>
    <col min="512" max="512" width="2.85546875" style="19" customWidth="1"/>
    <col min="513" max="513" width="3.5703125" style="19" customWidth="1"/>
    <col min="514" max="514" width="3.140625" style="19" customWidth="1"/>
    <col min="515" max="515" width="51" style="19" customWidth="1"/>
    <col min="516" max="517" width="11.5703125" style="19" bestFit="1" customWidth="1"/>
    <col min="518" max="518" width="13.28515625" style="19" bestFit="1" customWidth="1"/>
    <col min="519" max="519" width="11.5703125" style="19" bestFit="1" customWidth="1"/>
    <col min="520" max="520" width="12.28515625" style="19" bestFit="1" customWidth="1"/>
    <col min="521" max="521" width="13.42578125" style="19" customWidth="1"/>
    <col min="522" max="522" width="13.28515625" style="19" bestFit="1" customWidth="1"/>
    <col min="523" max="523" width="11.5703125" style="19" bestFit="1" customWidth="1"/>
    <col min="524" max="765" width="11.42578125" style="19"/>
    <col min="766" max="766" width="3.28515625" style="19" customWidth="1"/>
    <col min="767" max="767" width="4.140625" style="19" customWidth="1"/>
    <col min="768" max="768" width="2.85546875" style="19" customWidth="1"/>
    <col min="769" max="769" width="3.5703125" style="19" customWidth="1"/>
    <col min="770" max="770" width="3.140625" style="19" customWidth="1"/>
    <col min="771" max="771" width="51" style="19" customWidth="1"/>
    <col min="772" max="773" width="11.5703125" style="19" bestFit="1" customWidth="1"/>
    <col min="774" max="774" width="13.28515625" style="19" bestFit="1" customWidth="1"/>
    <col min="775" max="775" width="11.5703125" style="19" bestFit="1" customWidth="1"/>
    <col min="776" max="776" width="12.28515625" style="19" bestFit="1" customWidth="1"/>
    <col min="777" max="777" width="13.42578125" style="19" customWidth="1"/>
    <col min="778" max="778" width="13.28515625" style="19" bestFit="1" customWidth="1"/>
    <col min="779" max="779" width="11.5703125" style="19" bestFit="1" customWidth="1"/>
    <col min="780" max="1021" width="11.42578125" style="19"/>
    <col min="1022" max="1022" width="3.28515625" style="19" customWidth="1"/>
    <col min="1023" max="1023" width="4.140625" style="19" customWidth="1"/>
    <col min="1024" max="1024" width="2.85546875" style="19" customWidth="1"/>
    <col min="1025" max="1025" width="3.5703125" style="19" customWidth="1"/>
    <col min="1026" max="1026" width="3.140625" style="19" customWidth="1"/>
    <col min="1027" max="1027" width="51" style="19" customWidth="1"/>
    <col min="1028" max="1029" width="11.5703125" style="19" bestFit="1" customWidth="1"/>
    <col min="1030" max="1030" width="13.28515625" style="19" bestFit="1" customWidth="1"/>
    <col min="1031" max="1031" width="11.5703125" style="19" bestFit="1" customWidth="1"/>
    <col min="1032" max="1032" width="12.28515625" style="19" bestFit="1" customWidth="1"/>
    <col min="1033" max="1033" width="13.42578125" style="19" customWidth="1"/>
    <col min="1034" max="1034" width="13.28515625" style="19" bestFit="1" customWidth="1"/>
    <col min="1035" max="1035" width="11.5703125" style="19" bestFit="1" customWidth="1"/>
    <col min="1036" max="1277" width="11.42578125" style="19"/>
    <col min="1278" max="1278" width="3.28515625" style="19" customWidth="1"/>
    <col min="1279" max="1279" width="4.140625" style="19" customWidth="1"/>
    <col min="1280" max="1280" width="2.85546875" style="19" customWidth="1"/>
    <col min="1281" max="1281" width="3.5703125" style="19" customWidth="1"/>
    <col min="1282" max="1282" width="3.140625" style="19" customWidth="1"/>
    <col min="1283" max="1283" width="51" style="19" customWidth="1"/>
    <col min="1284" max="1285" width="11.5703125" style="19" bestFit="1" customWidth="1"/>
    <col min="1286" max="1286" width="13.28515625" style="19" bestFit="1" customWidth="1"/>
    <col min="1287" max="1287" width="11.5703125" style="19" bestFit="1" customWidth="1"/>
    <col min="1288" max="1288" width="12.28515625" style="19" bestFit="1" customWidth="1"/>
    <col min="1289" max="1289" width="13.42578125" style="19" customWidth="1"/>
    <col min="1290" max="1290" width="13.28515625" style="19" bestFit="1" customWidth="1"/>
    <col min="1291" max="1291" width="11.5703125" style="19" bestFit="1" customWidth="1"/>
    <col min="1292" max="1533" width="11.42578125" style="19"/>
    <col min="1534" max="1534" width="3.28515625" style="19" customWidth="1"/>
    <col min="1535" max="1535" width="4.140625" style="19" customWidth="1"/>
    <col min="1536" max="1536" width="2.85546875" style="19" customWidth="1"/>
    <col min="1537" max="1537" width="3.5703125" style="19" customWidth="1"/>
    <col min="1538" max="1538" width="3.140625" style="19" customWidth="1"/>
    <col min="1539" max="1539" width="51" style="19" customWidth="1"/>
    <col min="1540" max="1541" width="11.5703125" style="19" bestFit="1" customWidth="1"/>
    <col min="1542" max="1542" width="13.28515625" style="19" bestFit="1" customWidth="1"/>
    <col min="1543" max="1543" width="11.5703125" style="19" bestFit="1" customWidth="1"/>
    <col min="1544" max="1544" width="12.28515625" style="19" bestFit="1" customWidth="1"/>
    <col min="1545" max="1545" width="13.42578125" style="19" customWidth="1"/>
    <col min="1546" max="1546" width="13.28515625" style="19" bestFit="1" customWidth="1"/>
    <col min="1547" max="1547" width="11.5703125" style="19" bestFit="1" customWidth="1"/>
    <col min="1548" max="1789" width="11.42578125" style="19"/>
    <col min="1790" max="1790" width="3.28515625" style="19" customWidth="1"/>
    <col min="1791" max="1791" width="4.140625" style="19" customWidth="1"/>
    <col min="1792" max="1792" width="2.85546875" style="19" customWidth="1"/>
    <col min="1793" max="1793" width="3.5703125" style="19" customWidth="1"/>
    <col min="1794" max="1794" width="3.140625" style="19" customWidth="1"/>
    <col min="1795" max="1795" width="51" style="19" customWidth="1"/>
    <col min="1796" max="1797" width="11.5703125" style="19" bestFit="1" customWidth="1"/>
    <col min="1798" max="1798" width="13.28515625" style="19" bestFit="1" customWidth="1"/>
    <col min="1799" max="1799" width="11.5703125" style="19" bestFit="1" customWidth="1"/>
    <col min="1800" max="1800" width="12.28515625" style="19" bestFit="1" customWidth="1"/>
    <col min="1801" max="1801" width="13.42578125" style="19" customWidth="1"/>
    <col min="1802" max="1802" width="13.28515625" style="19" bestFit="1" customWidth="1"/>
    <col min="1803" max="1803" width="11.5703125" style="19" bestFit="1" customWidth="1"/>
    <col min="1804" max="2045" width="11.42578125" style="19"/>
    <col min="2046" max="2046" width="3.28515625" style="19" customWidth="1"/>
    <col min="2047" max="2047" width="4.140625" style="19" customWidth="1"/>
    <col min="2048" max="2048" width="2.85546875" style="19" customWidth="1"/>
    <col min="2049" max="2049" width="3.5703125" style="19" customWidth="1"/>
    <col min="2050" max="2050" width="3.140625" style="19" customWidth="1"/>
    <col min="2051" max="2051" width="51" style="19" customWidth="1"/>
    <col min="2052" max="2053" width="11.5703125" style="19" bestFit="1" customWidth="1"/>
    <col min="2054" max="2054" width="13.28515625" style="19" bestFit="1" customWidth="1"/>
    <col min="2055" max="2055" width="11.5703125" style="19" bestFit="1" customWidth="1"/>
    <col min="2056" max="2056" width="12.28515625" style="19" bestFit="1" customWidth="1"/>
    <col min="2057" max="2057" width="13.42578125" style="19" customWidth="1"/>
    <col min="2058" max="2058" width="13.28515625" style="19" bestFit="1" customWidth="1"/>
    <col min="2059" max="2059" width="11.5703125" style="19" bestFit="1" customWidth="1"/>
    <col min="2060" max="2301" width="11.42578125" style="19"/>
    <col min="2302" max="2302" width="3.28515625" style="19" customWidth="1"/>
    <col min="2303" max="2303" width="4.140625" style="19" customWidth="1"/>
    <col min="2304" max="2304" width="2.85546875" style="19" customWidth="1"/>
    <col min="2305" max="2305" width="3.5703125" style="19" customWidth="1"/>
    <col min="2306" max="2306" width="3.140625" style="19" customWidth="1"/>
    <col min="2307" max="2307" width="51" style="19" customWidth="1"/>
    <col min="2308" max="2309" width="11.5703125" style="19" bestFit="1" customWidth="1"/>
    <col min="2310" max="2310" width="13.28515625" style="19" bestFit="1" customWidth="1"/>
    <col min="2311" max="2311" width="11.5703125" style="19" bestFit="1" customWidth="1"/>
    <col min="2312" max="2312" width="12.28515625" style="19" bestFit="1" customWidth="1"/>
    <col min="2313" max="2313" width="13.42578125" style="19" customWidth="1"/>
    <col min="2314" max="2314" width="13.28515625" style="19" bestFit="1" customWidth="1"/>
    <col min="2315" max="2315" width="11.5703125" style="19" bestFit="1" customWidth="1"/>
    <col min="2316" max="2557" width="11.42578125" style="19"/>
    <col min="2558" max="2558" width="3.28515625" style="19" customWidth="1"/>
    <col min="2559" max="2559" width="4.140625" style="19" customWidth="1"/>
    <col min="2560" max="2560" width="2.85546875" style="19" customWidth="1"/>
    <col min="2561" max="2561" width="3.5703125" style="19" customWidth="1"/>
    <col min="2562" max="2562" width="3.140625" style="19" customWidth="1"/>
    <col min="2563" max="2563" width="51" style="19" customWidth="1"/>
    <col min="2564" max="2565" width="11.5703125" style="19" bestFit="1" customWidth="1"/>
    <col min="2566" max="2566" width="13.28515625" style="19" bestFit="1" customWidth="1"/>
    <col min="2567" max="2567" width="11.5703125" style="19" bestFit="1" customWidth="1"/>
    <col min="2568" max="2568" width="12.28515625" style="19" bestFit="1" customWidth="1"/>
    <col min="2569" max="2569" width="13.42578125" style="19" customWidth="1"/>
    <col min="2570" max="2570" width="13.28515625" style="19" bestFit="1" customWidth="1"/>
    <col min="2571" max="2571" width="11.5703125" style="19" bestFit="1" customWidth="1"/>
    <col min="2572" max="2813" width="11.42578125" style="19"/>
    <col min="2814" max="2814" width="3.28515625" style="19" customWidth="1"/>
    <col min="2815" max="2815" width="4.140625" style="19" customWidth="1"/>
    <col min="2816" max="2816" width="2.85546875" style="19" customWidth="1"/>
    <col min="2817" max="2817" width="3.5703125" style="19" customWidth="1"/>
    <col min="2818" max="2818" width="3.140625" style="19" customWidth="1"/>
    <col min="2819" max="2819" width="51" style="19" customWidth="1"/>
    <col min="2820" max="2821" width="11.5703125" style="19" bestFit="1" customWidth="1"/>
    <col min="2822" max="2822" width="13.28515625" style="19" bestFit="1" customWidth="1"/>
    <col min="2823" max="2823" width="11.5703125" style="19" bestFit="1" customWidth="1"/>
    <col min="2824" max="2824" width="12.28515625" style="19" bestFit="1" customWidth="1"/>
    <col min="2825" max="2825" width="13.42578125" style="19" customWidth="1"/>
    <col min="2826" max="2826" width="13.28515625" style="19" bestFit="1" customWidth="1"/>
    <col min="2827" max="2827" width="11.5703125" style="19" bestFit="1" customWidth="1"/>
    <col min="2828" max="3069" width="11.42578125" style="19"/>
    <col min="3070" max="3070" width="3.28515625" style="19" customWidth="1"/>
    <col min="3071" max="3071" width="4.140625" style="19" customWidth="1"/>
    <col min="3072" max="3072" width="2.85546875" style="19" customWidth="1"/>
    <col min="3073" max="3073" width="3.5703125" style="19" customWidth="1"/>
    <col min="3074" max="3074" width="3.140625" style="19" customWidth="1"/>
    <col min="3075" max="3075" width="51" style="19" customWidth="1"/>
    <col min="3076" max="3077" width="11.5703125" style="19" bestFit="1" customWidth="1"/>
    <col min="3078" max="3078" width="13.28515625" style="19" bestFit="1" customWidth="1"/>
    <col min="3079" max="3079" width="11.5703125" style="19" bestFit="1" customWidth="1"/>
    <col min="3080" max="3080" width="12.28515625" style="19" bestFit="1" customWidth="1"/>
    <col min="3081" max="3081" width="13.42578125" style="19" customWidth="1"/>
    <col min="3082" max="3082" width="13.28515625" style="19" bestFit="1" customWidth="1"/>
    <col min="3083" max="3083" width="11.5703125" style="19" bestFit="1" customWidth="1"/>
    <col min="3084" max="3325" width="11.42578125" style="19"/>
    <col min="3326" max="3326" width="3.28515625" style="19" customWidth="1"/>
    <col min="3327" max="3327" width="4.140625" style="19" customWidth="1"/>
    <col min="3328" max="3328" width="2.85546875" style="19" customWidth="1"/>
    <col min="3329" max="3329" width="3.5703125" style="19" customWidth="1"/>
    <col min="3330" max="3330" width="3.140625" style="19" customWidth="1"/>
    <col min="3331" max="3331" width="51" style="19" customWidth="1"/>
    <col min="3332" max="3333" width="11.5703125" style="19" bestFit="1" customWidth="1"/>
    <col min="3334" max="3334" width="13.28515625" style="19" bestFit="1" customWidth="1"/>
    <col min="3335" max="3335" width="11.5703125" style="19" bestFit="1" customWidth="1"/>
    <col min="3336" max="3336" width="12.28515625" style="19" bestFit="1" customWidth="1"/>
    <col min="3337" max="3337" width="13.42578125" style="19" customWidth="1"/>
    <col min="3338" max="3338" width="13.28515625" style="19" bestFit="1" customWidth="1"/>
    <col min="3339" max="3339" width="11.5703125" style="19" bestFit="1" customWidth="1"/>
    <col min="3340" max="3581" width="11.42578125" style="19"/>
    <col min="3582" max="3582" width="3.28515625" style="19" customWidth="1"/>
    <col min="3583" max="3583" width="4.140625" style="19" customWidth="1"/>
    <col min="3584" max="3584" width="2.85546875" style="19" customWidth="1"/>
    <col min="3585" max="3585" width="3.5703125" style="19" customWidth="1"/>
    <col min="3586" max="3586" width="3.140625" style="19" customWidth="1"/>
    <col min="3587" max="3587" width="51" style="19" customWidth="1"/>
    <col min="3588" max="3589" width="11.5703125" style="19" bestFit="1" customWidth="1"/>
    <col min="3590" max="3590" width="13.28515625" style="19" bestFit="1" customWidth="1"/>
    <col min="3591" max="3591" width="11.5703125" style="19" bestFit="1" customWidth="1"/>
    <col min="3592" max="3592" width="12.28515625" style="19" bestFit="1" customWidth="1"/>
    <col min="3593" max="3593" width="13.42578125" style="19" customWidth="1"/>
    <col min="3594" max="3594" width="13.28515625" style="19" bestFit="1" customWidth="1"/>
    <col min="3595" max="3595" width="11.5703125" style="19" bestFit="1" customWidth="1"/>
    <col min="3596" max="3837" width="11.42578125" style="19"/>
    <col min="3838" max="3838" width="3.28515625" style="19" customWidth="1"/>
    <col min="3839" max="3839" width="4.140625" style="19" customWidth="1"/>
    <col min="3840" max="3840" width="2.85546875" style="19" customWidth="1"/>
    <col min="3841" max="3841" width="3.5703125" style="19" customWidth="1"/>
    <col min="3842" max="3842" width="3.140625" style="19" customWidth="1"/>
    <col min="3843" max="3843" width="51" style="19" customWidth="1"/>
    <col min="3844" max="3845" width="11.5703125" style="19" bestFit="1" customWidth="1"/>
    <col min="3846" max="3846" width="13.28515625" style="19" bestFit="1" customWidth="1"/>
    <col min="3847" max="3847" width="11.5703125" style="19" bestFit="1" customWidth="1"/>
    <col min="3848" max="3848" width="12.28515625" style="19" bestFit="1" customWidth="1"/>
    <col min="3849" max="3849" width="13.42578125" style="19" customWidth="1"/>
    <col min="3850" max="3850" width="13.28515625" style="19" bestFit="1" customWidth="1"/>
    <col min="3851" max="3851" width="11.5703125" style="19" bestFit="1" customWidth="1"/>
    <col min="3852" max="4093" width="11.42578125" style="19"/>
    <col min="4094" max="4094" width="3.28515625" style="19" customWidth="1"/>
    <col min="4095" max="4095" width="4.140625" style="19" customWidth="1"/>
    <col min="4096" max="4096" width="2.85546875" style="19" customWidth="1"/>
    <col min="4097" max="4097" width="3.5703125" style="19" customWidth="1"/>
    <col min="4098" max="4098" width="3.140625" style="19" customWidth="1"/>
    <col min="4099" max="4099" width="51" style="19" customWidth="1"/>
    <col min="4100" max="4101" width="11.5703125" style="19" bestFit="1" customWidth="1"/>
    <col min="4102" max="4102" width="13.28515625" style="19" bestFit="1" customWidth="1"/>
    <col min="4103" max="4103" width="11.5703125" style="19" bestFit="1" customWidth="1"/>
    <col min="4104" max="4104" width="12.28515625" style="19" bestFit="1" customWidth="1"/>
    <col min="4105" max="4105" width="13.42578125" style="19" customWidth="1"/>
    <col min="4106" max="4106" width="13.28515625" style="19" bestFit="1" customWidth="1"/>
    <col min="4107" max="4107" width="11.5703125" style="19" bestFit="1" customWidth="1"/>
    <col min="4108" max="4349" width="11.42578125" style="19"/>
    <col min="4350" max="4350" width="3.28515625" style="19" customWidth="1"/>
    <col min="4351" max="4351" width="4.140625" style="19" customWidth="1"/>
    <col min="4352" max="4352" width="2.85546875" style="19" customWidth="1"/>
    <col min="4353" max="4353" width="3.5703125" style="19" customWidth="1"/>
    <col min="4354" max="4354" width="3.140625" style="19" customWidth="1"/>
    <col min="4355" max="4355" width="51" style="19" customWidth="1"/>
    <col min="4356" max="4357" width="11.5703125" style="19" bestFit="1" customWidth="1"/>
    <col min="4358" max="4358" width="13.28515625" style="19" bestFit="1" customWidth="1"/>
    <col min="4359" max="4359" width="11.5703125" style="19" bestFit="1" customWidth="1"/>
    <col min="4360" max="4360" width="12.28515625" style="19" bestFit="1" customWidth="1"/>
    <col min="4361" max="4361" width="13.42578125" style="19" customWidth="1"/>
    <col min="4362" max="4362" width="13.28515625" style="19" bestFit="1" customWidth="1"/>
    <col min="4363" max="4363" width="11.5703125" style="19" bestFit="1" customWidth="1"/>
    <col min="4364" max="4605" width="11.42578125" style="19"/>
    <col min="4606" max="4606" width="3.28515625" style="19" customWidth="1"/>
    <col min="4607" max="4607" width="4.140625" style="19" customWidth="1"/>
    <col min="4608" max="4608" width="2.85546875" style="19" customWidth="1"/>
    <col min="4609" max="4609" width="3.5703125" style="19" customWidth="1"/>
    <col min="4610" max="4610" width="3.140625" style="19" customWidth="1"/>
    <col min="4611" max="4611" width="51" style="19" customWidth="1"/>
    <col min="4612" max="4613" width="11.5703125" style="19" bestFit="1" customWidth="1"/>
    <col min="4614" max="4614" width="13.28515625" style="19" bestFit="1" customWidth="1"/>
    <col min="4615" max="4615" width="11.5703125" style="19" bestFit="1" customWidth="1"/>
    <col min="4616" max="4616" width="12.28515625" style="19" bestFit="1" customWidth="1"/>
    <col min="4617" max="4617" width="13.42578125" style="19" customWidth="1"/>
    <col min="4618" max="4618" width="13.28515625" style="19" bestFit="1" customWidth="1"/>
    <col min="4619" max="4619" width="11.5703125" style="19" bestFit="1" customWidth="1"/>
    <col min="4620" max="4861" width="11.42578125" style="19"/>
    <col min="4862" max="4862" width="3.28515625" style="19" customWidth="1"/>
    <col min="4863" max="4863" width="4.140625" style="19" customWidth="1"/>
    <col min="4864" max="4864" width="2.85546875" style="19" customWidth="1"/>
    <col min="4865" max="4865" width="3.5703125" style="19" customWidth="1"/>
    <col min="4866" max="4866" width="3.140625" style="19" customWidth="1"/>
    <col min="4867" max="4867" width="51" style="19" customWidth="1"/>
    <col min="4868" max="4869" width="11.5703125" style="19" bestFit="1" customWidth="1"/>
    <col min="4870" max="4870" width="13.28515625" style="19" bestFit="1" customWidth="1"/>
    <col min="4871" max="4871" width="11.5703125" style="19" bestFit="1" customWidth="1"/>
    <col min="4872" max="4872" width="12.28515625" style="19" bestFit="1" customWidth="1"/>
    <col min="4873" max="4873" width="13.42578125" style="19" customWidth="1"/>
    <col min="4874" max="4874" width="13.28515625" style="19" bestFit="1" customWidth="1"/>
    <col min="4875" max="4875" width="11.5703125" style="19" bestFit="1" customWidth="1"/>
    <col min="4876" max="5117" width="11.42578125" style="19"/>
    <col min="5118" max="5118" width="3.28515625" style="19" customWidth="1"/>
    <col min="5119" max="5119" width="4.140625" style="19" customWidth="1"/>
    <col min="5120" max="5120" width="2.85546875" style="19" customWidth="1"/>
    <col min="5121" max="5121" width="3.5703125" style="19" customWidth="1"/>
    <col min="5122" max="5122" width="3.140625" style="19" customWidth="1"/>
    <col min="5123" max="5123" width="51" style="19" customWidth="1"/>
    <col min="5124" max="5125" width="11.5703125" style="19" bestFit="1" customWidth="1"/>
    <col min="5126" max="5126" width="13.28515625" style="19" bestFit="1" customWidth="1"/>
    <col min="5127" max="5127" width="11.5703125" style="19" bestFit="1" customWidth="1"/>
    <col min="5128" max="5128" width="12.28515625" style="19" bestFit="1" customWidth="1"/>
    <col min="5129" max="5129" width="13.42578125" style="19" customWidth="1"/>
    <col min="5130" max="5130" width="13.28515625" style="19" bestFit="1" customWidth="1"/>
    <col min="5131" max="5131" width="11.5703125" style="19" bestFit="1" customWidth="1"/>
    <col min="5132" max="5373" width="11.42578125" style="19"/>
    <col min="5374" max="5374" width="3.28515625" style="19" customWidth="1"/>
    <col min="5375" max="5375" width="4.140625" style="19" customWidth="1"/>
    <col min="5376" max="5376" width="2.85546875" style="19" customWidth="1"/>
    <col min="5377" max="5377" width="3.5703125" style="19" customWidth="1"/>
    <col min="5378" max="5378" width="3.140625" style="19" customWidth="1"/>
    <col min="5379" max="5379" width="51" style="19" customWidth="1"/>
    <col min="5380" max="5381" width="11.5703125" style="19" bestFit="1" customWidth="1"/>
    <col min="5382" max="5382" width="13.28515625" style="19" bestFit="1" customWidth="1"/>
    <col min="5383" max="5383" width="11.5703125" style="19" bestFit="1" customWidth="1"/>
    <col min="5384" max="5384" width="12.28515625" style="19" bestFit="1" customWidth="1"/>
    <col min="5385" max="5385" width="13.42578125" style="19" customWidth="1"/>
    <col min="5386" max="5386" width="13.28515625" style="19" bestFit="1" customWidth="1"/>
    <col min="5387" max="5387" width="11.5703125" style="19" bestFit="1" customWidth="1"/>
    <col min="5388" max="5629" width="11.42578125" style="19"/>
    <col min="5630" max="5630" width="3.28515625" style="19" customWidth="1"/>
    <col min="5631" max="5631" width="4.140625" style="19" customWidth="1"/>
    <col min="5632" max="5632" width="2.85546875" style="19" customWidth="1"/>
    <col min="5633" max="5633" width="3.5703125" style="19" customWidth="1"/>
    <col min="5634" max="5634" width="3.140625" style="19" customWidth="1"/>
    <col min="5635" max="5635" width="51" style="19" customWidth="1"/>
    <col min="5636" max="5637" width="11.5703125" style="19" bestFit="1" customWidth="1"/>
    <col min="5638" max="5638" width="13.28515625" style="19" bestFit="1" customWidth="1"/>
    <col min="5639" max="5639" width="11.5703125" style="19" bestFit="1" customWidth="1"/>
    <col min="5640" max="5640" width="12.28515625" style="19" bestFit="1" customWidth="1"/>
    <col min="5641" max="5641" width="13.42578125" style="19" customWidth="1"/>
    <col min="5642" max="5642" width="13.28515625" style="19" bestFit="1" customWidth="1"/>
    <col min="5643" max="5643" width="11.5703125" style="19" bestFit="1" customWidth="1"/>
    <col min="5644" max="5885" width="11.42578125" style="19"/>
    <col min="5886" max="5886" width="3.28515625" style="19" customWidth="1"/>
    <col min="5887" max="5887" width="4.140625" style="19" customWidth="1"/>
    <col min="5888" max="5888" width="2.85546875" style="19" customWidth="1"/>
    <col min="5889" max="5889" width="3.5703125" style="19" customWidth="1"/>
    <col min="5890" max="5890" width="3.140625" style="19" customWidth="1"/>
    <col min="5891" max="5891" width="51" style="19" customWidth="1"/>
    <col min="5892" max="5893" width="11.5703125" style="19" bestFit="1" customWidth="1"/>
    <col min="5894" max="5894" width="13.28515625" style="19" bestFit="1" customWidth="1"/>
    <col min="5895" max="5895" width="11.5703125" style="19" bestFit="1" customWidth="1"/>
    <col min="5896" max="5896" width="12.28515625" style="19" bestFit="1" customWidth="1"/>
    <col min="5897" max="5897" width="13.42578125" style="19" customWidth="1"/>
    <col min="5898" max="5898" width="13.28515625" style="19" bestFit="1" customWidth="1"/>
    <col min="5899" max="5899" width="11.5703125" style="19" bestFit="1" customWidth="1"/>
    <col min="5900" max="6141" width="11.42578125" style="19"/>
    <col min="6142" max="6142" width="3.28515625" style="19" customWidth="1"/>
    <col min="6143" max="6143" width="4.140625" style="19" customWidth="1"/>
    <col min="6144" max="6144" width="2.85546875" style="19" customWidth="1"/>
    <col min="6145" max="6145" width="3.5703125" style="19" customWidth="1"/>
    <col min="6146" max="6146" width="3.140625" style="19" customWidth="1"/>
    <col min="6147" max="6147" width="51" style="19" customWidth="1"/>
    <col min="6148" max="6149" width="11.5703125" style="19" bestFit="1" customWidth="1"/>
    <col min="6150" max="6150" width="13.28515625" style="19" bestFit="1" customWidth="1"/>
    <col min="6151" max="6151" width="11.5703125" style="19" bestFit="1" customWidth="1"/>
    <col min="6152" max="6152" width="12.28515625" style="19" bestFit="1" customWidth="1"/>
    <col min="6153" max="6153" width="13.42578125" style="19" customWidth="1"/>
    <col min="6154" max="6154" width="13.28515625" style="19" bestFit="1" customWidth="1"/>
    <col min="6155" max="6155" width="11.5703125" style="19" bestFit="1" customWidth="1"/>
    <col min="6156" max="6397" width="11.42578125" style="19"/>
    <col min="6398" max="6398" width="3.28515625" style="19" customWidth="1"/>
    <col min="6399" max="6399" width="4.140625" style="19" customWidth="1"/>
    <col min="6400" max="6400" width="2.85546875" style="19" customWidth="1"/>
    <col min="6401" max="6401" width="3.5703125" style="19" customWidth="1"/>
    <col min="6402" max="6402" width="3.140625" style="19" customWidth="1"/>
    <col min="6403" max="6403" width="51" style="19" customWidth="1"/>
    <col min="6404" max="6405" width="11.5703125" style="19" bestFit="1" customWidth="1"/>
    <col min="6406" max="6406" width="13.28515625" style="19" bestFit="1" customWidth="1"/>
    <col min="6407" max="6407" width="11.5703125" style="19" bestFit="1" customWidth="1"/>
    <col min="6408" max="6408" width="12.28515625" style="19" bestFit="1" customWidth="1"/>
    <col min="6409" max="6409" width="13.42578125" style="19" customWidth="1"/>
    <col min="6410" max="6410" width="13.28515625" style="19" bestFit="1" customWidth="1"/>
    <col min="6411" max="6411" width="11.5703125" style="19" bestFit="1" customWidth="1"/>
    <col min="6412" max="6653" width="11.42578125" style="19"/>
    <col min="6654" max="6654" width="3.28515625" style="19" customWidth="1"/>
    <col min="6655" max="6655" width="4.140625" style="19" customWidth="1"/>
    <col min="6656" max="6656" width="2.85546875" style="19" customWidth="1"/>
    <col min="6657" max="6657" width="3.5703125" style="19" customWidth="1"/>
    <col min="6658" max="6658" width="3.140625" style="19" customWidth="1"/>
    <col min="6659" max="6659" width="51" style="19" customWidth="1"/>
    <col min="6660" max="6661" width="11.5703125" style="19" bestFit="1" customWidth="1"/>
    <col min="6662" max="6662" width="13.28515625" style="19" bestFit="1" customWidth="1"/>
    <col min="6663" max="6663" width="11.5703125" style="19" bestFit="1" customWidth="1"/>
    <col min="6664" max="6664" width="12.28515625" style="19" bestFit="1" customWidth="1"/>
    <col min="6665" max="6665" width="13.42578125" style="19" customWidth="1"/>
    <col min="6666" max="6666" width="13.28515625" style="19" bestFit="1" customWidth="1"/>
    <col min="6667" max="6667" width="11.5703125" style="19" bestFit="1" customWidth="1"/>
    <col min="6668" max="6909" width="11.42578125" style="19"/>
    <col min="6910" max="6910" width="3.28515625" style="19" customWidth="1"/>
    <col min="6911" max="6911" width="4.140625" style="19" customWidth="1"/>
    <col min="6912" max="6912" width="2.85546875" style="19" customWidth="1"/>
    <col min="6913" max="6913" width="3.5703125" style="19" customWidth="1"/>
    <col min="6914" max="6914" width="3.140625" style="19" customWidth="1"/>
    <col min="6915" max="6915" width="51" style="19" customWidth="1"/>
    <col min="6916" max="6917" width="11.5703125" style="19" bestFit="1" customWidth="1"/>
    <col min="6918" max="6918" width="13.28515625" style="19" bestFit="1" customWidth="1"/>
    <col min="6919" max="6919" width="11.5703125" style="19" bestFit="1" customWidth="1"/>
    <col min="6920" max="6920" width="12.28515625" style="19" bestFit="1" customWidth="1"/>
    <col min="6921" max="6921" width="13.42578125" style="19" customWidth="1"/>
    <col min="6922" max="6922" width="13.28515625" style="19" bestFit="1" customWidth="1"/>
    <col min="6923" max="6923" width="11.5703125" style="19" bestFit="1" customWidth="1"/>
    <col min="6924" max="7165" width="11.42578125" style="19"/>
    <col min="7166" max="7166" width="3.28515625" style="19" customWidth="1"/>
    <col min="7167" max="7167" width="4.140625" style="19" customWidth="1"/>
    <col min="7168" max="7168" width="2.85546875" style="19" customWidth="1"/>
    <col min="7169" max="7169" width="3.5703125" style="19" customWidth="1"/>
    <col min="7170" max="7170" width="3.140625" style="19" customWidth="1"/>
    <col min="7171" max="7171" width="51" style="19" customWidth="1"/>
    <col min="7172" max="7173" width="11.5703125" style="19" bestFit="1" customWidth="1"/>
    <col min="7174" max="7174" width="13.28515625" style="19" bestFit="1" customWidth="1"/>
    <col min="7175" max="7175" width="11.5703125" style="19" bestFit="1" customWidth="1"/>
    <col min="7176" max="7176" width="12.28515625" style="19" bestFit="1" customWidth="1"/>
    <col min="7177" max="7177" width="13.42578125" style="19" customWidth="1"/>
    <col min="7178" max="7178" width="13.28515625" style="19" bestFit="1" customWidth="1"/>
    <col min="7179" max="7179" width="11.5703125" style="19" bestFit="1" customWidth="1"/>
    <col min="7180" max="7421" width="11.42578125" style="19"/>
    <col min="7422" max="7422" width="3.28515625" style="19" customWidth="1"/>
    <col min="7423" max="7423" width="4.140625" style="19" customWidth="1"/>
    <col min="7424" max="7424" width="2.85546875" style="19" customWidth="1"/>
    <col min="7425" max="7425" width="3.5703125" style="19" customWidth="1"/>
    <col min="7426" max="7426" width="3.140625" style="19" customWidth="1"/>
    <col min="7427" max="7427" width="51" style="19" customWidth="1"/>
    <col min="7428" max="7429" width="11.5703125" style="19" bestFit="1" customWidth="1"/>
    <col min="7430" max="7430" width="13.28515625" style="19" bestFit="1" customWidth="1"/>
    <col min="7431" max="7431" width="11.5703125" style="19" bestFit="1" customWidth="1"/>
    <col min="7432" max="7432" width="12.28515625" style="19" bestFit="1" customWidth="1"/>
    <col min="7433" max="7433" width="13.42578125" style="19" customWidth="1"/>
    <col min="7434" max="7434" width="13.28515625" style="19" bestFit="1" customWidth="1"/>
    <col min="7435" max="7435" width="11.5703125" style="19" bestFit="1" customWidth="1"/>
    <col min="7436" max="7677" width="11.42578125" style="19"/>
    <col min="7678" max="7678" width="3.28515625" style="19" customWidth="1"/>
    <col min="7679" max="7679" width="4.140625" style="19" customWidth="1"/>
    <col min="7680" max="7680" width="2.85546875" style="19" customWidth="1"/>
    <col min="7681" max="7681" width="3.5703125" style="19" customWidth="1"/>
    <col min="7682" max="7682" width="3.140625" style="19" customWidth="1"/>
    <col min="7683" max="7683" width="51" style="19" customWidth="1"/>
    <col min="7684" max="7685" width="11.5703125" style="19" bestFit="1" customWidth="1"/>
    <col min="7686" max="7686" width="13.28515625" style="19" bestFit="1" customWidth="1"/>
    <col min="7687" max="7687" width="11.5703125" style="19" bestFit="1" customWidth="1"/>
    <col min="7688" max="7688" width="12.28515625" style="19" bestFit="1" customWidth="1"/>
    <col min="7689" max="7689" width="13.42578125" style="19" customWidth="1"/>
    <col min="7690" max="7690" width="13.28515625" style="19" bestFit="1" customWidth="1"/>
    <col min="7691" max="7691" width="11.5703125" style="19" bestFit="1" customWidth="1"/>
    <col min="7692" max="7933" width="11.42578125" style="19"/>
    <col min="7934" max="7934" width="3.28515625" style="19" customWidth="1"/>
    <col min="7935" max="7935" width="4.140625" style="19" customWidth="1"/>
    <col min="7936" max="7936" width="2.85546875" style="19" customWidth="1"/>
    <col min="7937" max="7937" width="3.5703125" style="19" customWidth="1"/>
    <col min="7938" max="7938" width="3.140625" style="19" customWidth="1"/>
    <col min="7939" max="7939" width="51" style="19" customWidth="1"/>
    <col min="7940" max="7941" width="11.5703125" style="19" bestFit="1" customWidth="1"/>
    <col min="7942" max="7942" width="13.28515625" style="19" bestFit="1" customWidth="1"/>
    <col min="7943" max="7943" width="11.5703125" style="19" bestFit="1" customWidth="1"/>
    <col min="7944" max="7944" width="12.28515625" style="19" bestFit="1" customWidth="1"/>
    <col min="7945" max="7945" width="13.42578125" style="19" customWidth="1"/>
    <col min="7946" max="7946" width="13.28515625" style="19" bestFit="1" customWidth="1"/>
    <col min="7947" max="7947" width="11.5703125" style="19" bestFit="1" customWidth="1"/>
    <col min="7948" max="8189" width="11.42578125" style="19"/>
    <col min="8190" max="8190" width="3.28515625" style="19" customWidth="1"/>
    <col min="8191" max="8191" width="4.140625" style="19" customWidth="1"/>
    <col min="8192" max="8192" width="2.85546875" style="19" customWidth="1"/>
    <col min="8193" max="8193" width="3.5703125" style="19" customWidth="1"/>
    <col min="8194" max="8194" width="3.140625" style="19" customWidth="1"/>
    <col min="8195" max="8195" width="51" style="19" customWidth="1"/>
    <col min="8196" max="8197" width="11.5703125" style="19" bestFit="1" customWidth="1"/>
    <col min="8198" max="8198" width="13.28515625" style="19" bestFit="1" customWidth="1"/>
    <col min="8199" max="8199" width="11.5703125" style="19" bestFit="1" customWidth="1"/>
    <col min="8200" max="8200" width="12.28515625" style="19" bestFit="1" customWidth="1"/>
    <col min="8201" max="8201" width="13.42578125" style="19" customWidth="1"/>
    <col min="8202" max="8202" width="13.28515625" style="19" bestFit="1" customWidth="1"/>
    <col min="8203" max="8203" width="11.5703125" style="19" bestFit="1" customWidth="1"/>
    <col min="8204" max="8445" width="11.42578125" style="19"/>
    <col min="8446" max="8446" width="3.28515625" style="19" customWidth="1"/>
    <col min="8447" max="8447" width="4.140625" style="19" customWidth="1"/>
    <col min="8448" max="8448" width="2.85546875" style="19" customWidth="1"/>
    <col min="8449" max="8449" width="3.5703125" style="19" customWidth="1"/>
    <col min="8450" max="8450" width="3.140625" style="19" customWidth="1"/>
    <col min="8451" max="8451" width="51" style="19" customWidth="1"/>
    <col min="8452" max="8453" width="11.5703125" style="19" bestFit="1" customWidth="1"/>
    <col min="8454" max="8454" width="13.28515625" style="19" bestFit="1" customWidth="1"/>
    <col min="8455" max="8455" width="11.5703125" style="19" bestFit="1" customWidth="1"/>
    <col min="8456" max="8456" width="12.28515625" style="19" bestFit="1" customWidth="1"/>
    <col min="8457" max="8457" width="13.42578125" style="19" customWidth="1"/>
    <col min="8458" max="8458" width="13.28515625" style="19" bestFit="1" customWidth="1"/>
    <col min="8459" max="8459" width="11.5703125" style="19" bestFit="1" customWidth="1"/>
    <col min="8460" max="8701" width="11.42578125" style="19"/>
    <col min="8702" max="8702" width="3.28515625" style="19" customWidth="1"/>
    <col min="8703" max="8703" width="4.140625" style="19" customWidth="1"/>
    <col min="8704" max="8704" width="2.85546875" style="19" customWidth="1"/>
    <col min="8705" max="8705" width="3.5703125" style="19" customWidth="1"/>
    <col min="8706" max="8706" width="3.140625" style="19" customWidth="1"/>
    <col min="8707" max="8707" width="51" style="19" customWidth="1"/>
    <col min="8708" max="8709" width="11.5703125" style="19" bestFit="1" customWidth="1"/>
    <col min="8710" max="8710" width="13.28515625" style="19" bestFit="1" customWidth="1"/>
    <col min="8711" max="8711" width="11.5703125" style="19" bestFit="1" customWidth="1"/>
    <col min="8712" max="8712" width="12.28515625" style="19" bestFit="1" customWidth="1"/>
    <col min="8713" max="8713" width="13.42578125" style="19" customWidth="1"/>
    <col min="8714" max="8714" width="13.28515625" style="19" bestFit="1" customWidth="1"/>
    <col min="8715" max="8715" width="11.5703125" style="19" bestFit="1" customWidth="1"/>
    <col min="8716" max="8957" width="11.42578125" style="19"/>
    <col min="8958" max="8958" width="3.28515625" style="19" customWidth="1"/>
    <col min="8959" max="8959" width="4.140625" style="19" customWidth="1"/>
    <col min="8960" max="8960" width="2.85546875" style="19" customWidth="1"/>
    <col min="8961" max="8961" width="3.5703125" style="19" customWidth="1"/>
    <col min="8962" max="8962" width="3.140625" style="19" customWidth="1"/>
    <col min="8963" max="8963" width="51" style="19" customWidth="1"/>
    <col min="8964" max="8965" width="11.5703125" style="19" bestFit="1" customWidth="1"/>
    <col min="8966" max="8966" width="13.28515625" style="19" bestFit="1" customWidth="1"/>
    <col min="8967" max="8967" width="11.5703125" style="19" bestFit="1" customWidth="1"/>
    <col min="8968" max="8968" width="12.28515625" style="19" bestFit="1" customWidth="1"/>
    <col min="8969" max="8969" width="13.42578125" style="19" customWidth="1"/>
    <col min="8970" max="8970" width="13.28515625" style="19" bestFit="1" customWidth="1"/>
    <col min="8971" max="8971" width="11.5703125" style="19" bestFit="1" customWidth="1"/>
    <col min="8972" max="9213" width="11.42578125" style="19"/>
    <col min="9214" max="9214" width="3.28515625" style="19" customWidth="1"/>
    <col min="9215" max="9215" width="4.140625" style="19" customWidth="1"/>
    <col min="9216" max="9216" width="2.85546875" style="19" customWidth="1"/>
    <col min="9217" max="9217" width="3.5703125" style="19" customWidth="1"/>
    <col min="9218" max="9218" width="3.140625" style="19" customWidth="1"/>
    <col min="9219" max="9219" width="51" style="19" customWidth="1"/>
    <col min="9220" max="9221" width="11.5703125" style="19" bestFit="1" customWidth="1"/>
    <col min="9222" max="9222" width="13.28515625" style="19" bestFit="1" customWidth="1"/>
    <col min="9223" max="9223" width="11.5703125" style="19" bestFit="1" customWidth="1"/>
    <col min="9224" max="9224" width="12.28515625" style="19" bestFit="1" customWidth="1"/>
    <col min="9225" max="9225" width="13.42578125" style="19" customWidth="1"/>
    <col min="9226" max="9226" width="13.28515625" style="19" bestFit="1" customWidth="1"/>
    <col min="9227" max="9227" width="11.5703125" style="19" bestFit="1" customWidth="1"/>
    <col min="9228" max="9469" width="11.42578125" style="19"/>
    <col min="9470" max="9470" width="3.28515625" style="19" customWidth="1"/>
    <col min="9471" max="9471" width="4.140625" style="19" customWidth="1"/>
    <col min="9472" max="9472" width="2.85546875" style="19" customWidth="1"/>
    <col min="9473" max="9473" width="3.5703125" style="19" customWidth="1"/>
    <col min="9474" max="9474" width="3.140625" style="19" customWidth="1"/>
    <col min="9475" max="9475" width="51" style="19" customWidth="1"/>
    <col min="9476" max="9477" width="11.5703125" style="19" bestFit="1" customWidth="1"/>
    <col min="9478" max="9478" width="13.28515625" style="19" bestFit="1" customWidth="1"/>
    <col min="9479" max="9479" width="11.5703125" style="19" bestFit="1" customWidth="1"/>
    <col min="9480" max="9480" width="12.28515625" style="19" bestFit="1" customWidth="1"/>
    <col min="9481" max="9481" width="13.42578125" style="19" customWidth="1"/>
    <col min="9482" max="9482" width="13.28515625" style="19" bestFit="1" customWidth="1"/>
    <col min="9483" max="9483" width="11.5703125" style="19" bestFit="1" customWidth="1"/>
    <col min="9484" max="9725" width="11.42578125" style="19"/>
    <col min="9726" max="9726" width="3.28515625" style="19" customWidth="1"/>
    <col min="9727" max="9727" width="4.140625" style="19" customWidth="1"/>
    <col min="9728" max="9728" width="2.85546875" style="19" customWidth="1"/>
    <col min="9729" max="9729" width="3.5703125" style="19" customWidth="1"/>
    <col min="9730" max="9730" width="3.140625" style="19" customWidth="1"/>
    <col min="9731" max="9731" width="51" style="19" customWidth="1"/>
    <col min="9732" max="9733" width="11.5703125" style="19" bestFit="1" customWidth="1"/>
    <col min="9734" max="9734" width="13.28515625" style="19" bestFit="1" customWidth="1"/>
    <col min="9735" max="9735" width="11.5703125" style="19" bestFit="1" customWidth="1"/>
    <col min="9736" max="9736" width="12.28515625" style="19" bestFit="1" customWidth="1"/>
    <col min="9737" max="9737" width="13.42578125" style="19" customWidth="1"/>
    <col min="9738" max="9738" width="13.28515625" style="19" bestFit="1" customWidth="1"/>
    <col min="9739" max="9739" width="11.5703125" style="19" bestFit="1" customWidth="1"/>
    <col min="9740" max="9981" width="11.42578125" style="19"/>
    <col min="9982" max="9982" width="3.28515625" style="19" customWidth="1"/>
    <col min="9983" max="9983" width="4.140625" style="19" customWidth="1"/>
    <col min="9984" max="9984" width="2.85546875" style="19" customWidth="1"/>
    <col min="9985" max="9985" width="3.5703125" style="19" customWidth="1"/>
    <col min="9986" max="9986" width="3.140625" style="19" customWidth="1"/>
    <col min="9987" max="9987" width="51" style="19" customWidth="1"/>
    <col min="9988" max="9989" width="11.5703125" style="19" bestFit="1" customWidth="1"/>
    <col min="9990" max="9990" width="13.28515625" style="19" bestFit="1" customWidth="1"/>
    <col min="9991" max="9991" width="11.5703125" style="19" bestFit="1" customWidth="1"/>
    <col min="9992" max="9992" width="12.28515625" style="19" bestFit="1" customWidth="1"/>
    <col min="9993" max="9993" width="13.42578125" style="19" customWidth="1"/>
    <col min="9994" max="9994" width="13.28515625" style="19" bestFit="1" customWidth="1"/>
    <col min="9995" max="9995" width="11.5703125" style="19" bestFit="1" customWidth="1"/>
    <col min="9996" max="10237" width="11.42578125" style="19"/>
    <col min="10238" max="10238" width="3.28515625" style="19" customWidth="1"/>
    <col min="10239" max="10239" width="4.140625" style="19" customWidth="1"/>
    <col min="10240" max="10240" width="2.85546875" style="19" customWidth="1"/>
    <col min="10241" max="10241" width="3.5703125" style="19" customWidth="1"/>
    <col min="10242" max="10242" width="3.140625" style="19" customWidth="1"/>
    <col min="10243" max="10243" width="51" style="19" customWidth="1"/>
    <col min="10244" max="10245" width="11.5703125" style="19" bestFit="1" customWidth="1"/>
    <col min="10246" max="10246" width="13.28515625" style="19" bestFit="1" customWidth="1"/>
    <col min="10247" max="10247" width="11.5703125" style="19" bestFit="1" customWidth="1"/>
    <col min="10248" max="10248" width="12.28515625" style="19" bestFit="1" customWidth="1"/>
    <col min="10249" max="10249" width="13.42578125" style="19" customWidth="1"/>
    <col min="10250" max="10250" width="13.28515625" style="19" bestFit="1" customWidth="1"/>
    <col min="10251" max="10251" width="11.5703125" style="19" bestFit="1" customWidth="1"/>
    <col min="10252" max="10493" width="11.42578125" style="19"/>
    <col min="10494" max="10494" width="3.28515625" style="19" customWidth="1"/>
    <col min="10495" max="10495" width="4.140625" style="19" customWidth="1"/>
    <col min="10496" max="10496" width="2.85546875" style="19" customWidth="1"/>
    <col min="10497" max="10497" width="3.5703125" style="19" customWidth="1"/>
    <col min="10498" max="10498" width="3.140625" style="19" customWidth="1"/>
    <col min="10499" max="10499" width="51" style="19" customWidth="1"/>
    <col min="10500" max="10501" width="11.5703125" style="19" bestFit="1" customWidth="1"/>
    <col min="10502" max="10502" width="13.28515625" style="19" bestFit="1" customWidth="1"/>
    <col min="10503" max="10503" width="11.5703125" style="19" bestFit="1" customWidth="1"/>
    <col min="10504" max="10504" width="12.28515625" style="19" bestFit="1" customWidth="1"/>
    <col min="10505" max="10505" width="13.42578125" style="19" customWidth="1"/>
    <col min="10506" max="10506" width="13.28515625" style="19" bestFit="1" customWidth="1"/>
    <col min="10507" max="10507" width="11.5703125" style="19" bestFit="1" customWidth="1"/>
    <col min="10508" max="10749" width="11.42578125" style="19"/>
    <col min="10750" max="10750" width="3.28515625" style="19" customWidth="1"/>
    <col min="10751" max="10751" width="4.140625" style="19" customWidth="1"/>
    <col min="10752" max="10752" width="2.85546875" style="19" customWidth="1"/>
    <col min="10753" max="10753" width="3.5703125" style="19" customWidth="1"/>
    <col min="10754" max="10754" width="3.140625" style="19" customWidth="1"/>
    <col min="10755" max="10755" width="51" style="19" customWidth="1"/>
    <col min="10756" max="10757" width="11.5703125" style="19" bestFit="1" customWidth="1"/>
    <col min="10758" max="10758" width="13.28515625" style="19" bestFit="1" customWidth="1"/>
    <col min="10759" max="10759" width="11.5703125" style="19" bestFit="1" customWidth="1"/>
    <col min="10760" max="10760" width="12.28515625" style="19" bestFit="1" customWidth="1"/>
    <col min="10761" max="10761" width="13.42578125" style="19" customWidth="1"/>
    <col min="10762" max="10762" width="13.28515625" style="19" bestFit="1" customWidth="1"/>
    <col min="10763" max="10763" width="11.5703125" style="19" bestFit="1" customWidth="1"/>
    <col min="10764" max="11005" width="11.42578125" style="19"/>
    <col min="11006" max="11006" width="3.28515625" style="19" customWidth="1"/>
    <col min="11007" max="11007" width="4.140625" style="19" customWidth="1"/>
    <col min="11008" max="11008" width="2.85546875" style="19" customWidth="1"/>
    <col min="11009" max="11009" width="3.5703125" style="19" customWidth="1"/>
    <col min="11010" max="11010" width="3.140625" style="19" customWidth="1"/>
    <col min="11011" max="11011" width="51" style="19" customWidth="1"/>
    <col min="11012" max="11013" width="11.5703125" style="19" bestFit="1" customWidth="1"/>
    <col min="11014" max="11014" width="13.28515625" style="19" bestFit="1" customWidth="1"/>
    <col min="11015" max="11015" width="11.5703125" style="19" bestFit="1" customWidth="1"/>
    <col min="11016" max="11016" width="12.28515625" style="19" bestFit="1" customWidth="1"/>
    <col min="11017" max="11017" width="13.42578125" style="19" customWidth="1"/>
    <col min="11018" max="11018" width="13.28515625" style="19" bestFit="1" customWidth="1"/>
    <col min="11019" max="11019" width="11.5703125" style="19" bestFit="1" customWidth="1"/>
    <col min="11020" max="11261" width="11.42578125" style="19"/>
    <col min="11262" max="11262" width="3.28515625" style="19" customWidth="1"/>
    <col min="11263" max="11263" width="4.140625" style="19" customWidth="1"/>
    <col min="11264" max="11264" width="2.85546875" style="19" customWidth="1"/>
    <col min="11265" max="11265" width="3.5703125" style="19" customWidth="1"/>
    <col min="11266" max="11266" width="3.140625" style="19" customWidth="1"/>
    <col min="11267" max="11267" width="51" style="19" customWidth="1"/>
    <col min="11268" max="11269" width="11.5703125" style="19" bestFit="1" customWidth="1"/>
    <col min="11270" max="11270" width="13.28515625" style="19" bestFit="1" customWidth="1"/>
    <col min="11271" max="11271" width="11.5703125" style="19" bestFit="1" customWidth="1"/>
    <col min="11272" max="11272" width="12.28515625" style="19" bestFit="1" customWidth="1"/>
    <col min="11273" max="11273" width="13.42578125" style="19" customWidth="1"/>
    <col min="11274" max="11274" width="13.28515625" style="19" bestFit="1" customWidth="1"/>
    <col min="11275" max="11275" width="11.5703125" style="19" bestFit="1" customWidth="1"/>
    <col min="11276" max="11517" width="11.42578125" style="19"/>
    <col min="11518" max="11518" width="3.28515625" style="19" customWidth="1"/>
    <col min="11519" max="11519" width="4.140625" style="19" customWidth="1"/>
    <col min="11520" max="11520" width="2.85546875" style="19" customWidth="1"/>
    <col min="11521" max="11521" width="3.5703125" style="19" customWidth="1"/>
    <col min="11522" max="11522" width="3.140625" style="19" customWidth="1"/>
    <col min="11523" max="11523" width="51" style="19" customWidth="1"/>
    <col min="11524" max="11525" width="11.5703125" style="19" bestFit="1" customWidth="1"/>
    <col min="11526" max="11526" width="13.28515625" style="19" bestFit="1" customWidth="1"/>
    <col min="11527" max="11527" width="11.5703125" style="19" bestFit="1" customWidth="1"/>
    <col min="11528" max="11528" width="12.28515625" style="19" bestFit="1" customWidth="1"/>
    <col min="11529" max="11529" width="13.42578125" style="19" customWidth="1"/>
    <col min="11530" max="11530" width="13.28515625" style="19" bestFit="1" customWidth="1"/>
    <col min="11531" max="11531" width="11.5703125" style="19" bestFit="1" customWidth="1"/>
    <col min="11532" max="11773" width="11.42578125" style="19"/>
    <col min="11774" max="11774" width="3.28515625" style="19" customWidth="1"/>
    <col min="11775" max="11775" width="4.140625" style="19" customWidth="1"/>
    <col min="11776" max="11776" width="2.85546875" style="19" customWidth="1"/>
    <col min="11777" max="11777" width="3.5703125" style="19" customWidth="1"/>
    <col min="11778" max="11778" width="3.140625" style="19" customWidth="1"/>
    <col min="11779" max="11779" width="51" style="19" customWidth="1"/>
    <col min="11780" max="11781" width="11.5703125" style="19" bestFit="1" customWidth="1"/>
    <col min="11782" max="11782" width="13.28515625" style="19" bestFit="1" customWidth="1"/>
    <col min="11783" max="11783" width="11.5703125" style="19" bestFit="1" customWidth="1"/>
    <col min="11784" max="11784" width="12.28515625" style="19" bestFit="1" customWidth="1"/>
    <col min="11785" max="11785" width="13.42578125" style="19" customWidth="1"/>
    <col min="11786" max="11786" width="13.28515625" style="19" bestFit="1" customWidth="1"/>
    <col min="11787" max="11787" width="11.5703125" style="19" bestFit="1" customWidth="1"/>
    <col min="11788" max="12029" width="11.42578125" style="19"/>
    <col min="12030" max="12030" width="3.28515625" style="19" customWidth="1"/>
    <col min="12031" max="12031" width="4.140625" style="19" customWidth="1"/>
    <col min="12032" max="12032" width="2.85546875" style="19" customWidth="1"/>
    <col min="12033" max="12033" width="3.5703125" style="19" customWidth="1"/>
    <col min="12034" max="12034" width="3.140625" style="19" customWidth="1"/>
    <col min="12035" max="12035" width="51" style="19" customWidth="1"/>
    <col min="12036" max="12037" width="11.5703125" style="19" bestFit="1" customWidth="1"/>
    <col min="12038" max="12038" width="13.28515625" style="19" bestFit="1" customWidth="1"/>
    <col min="12039" max="12039" width="11.5703125" style="19" bestFit="1" customWidth="1"/>
    <col min="12040" max="12040" width="12.28515625" style="19" bestFit="1" customWidth="1"/>
    <col min="12041" max="12041" width="13.42578125" style="19" customWidth="1"/>
    <col min="12042" max="12042" width="13.28515625" style="19" bestFit="1" customWidth="1"/>
    <col min="12043" max="12043" width="11.5703125" style="19" bestFit="1" customWidth="1"/>
    <col min="12044" max="12285" width="11.42578125" style="19"/>
    <col min="12286" max="12286" width="3.28515625" style="19" customWidth="1"/>
    <col min="12287" max="12287" width="4.140625" style="19" customWidth="1"/>
    <col min="12288" max="12288" width="2.85546875" style="19" customWidth="1"/>
    <col min="12289" max="12289" width="3.5703125" style="19" customWidth="1"/>
    <col min="12290" max="12290" width="3.140625" style="19" customWidth="1"/>
    <col min="12291" max="12291" width="51" style="19" customWidth="1"/>
    <col min="12292" max="12293" width="11.5703125" style="19" bestFit="1" customWidth="1"/>
    <col min="12294" max="12294" width="13.28515625" style="19" bestFit="1" customWidth="1"/>
    <col min="12295" max="12295" width="11.5703125" style="19" bestFit="1" customWidth="1"/>
    <col min="12296" max="12296" width="12.28515625" style="19" bestFit="1" customWidth="1"/>
    <col min="12297" max="12297" width="13.42578125" style="19" customWidth="1"/>
    <col min="12298" max="12298" width="13.28515625" style="19" bestFit="1" customWidth="1"/>
    <col min="12299" max="12299" width="11.5703125" style="19" bestFit="1" customWidth="1"/>
    <col min="12300" max="12541" width="11.42578125" style="19"/>
    <col min="12542" max="12542" width="3.28515625" style="19" customWidth="1"/>
    <col min="12543" max="12543" width="4.140625" style="19" customWidth="1"/>
    <col min="12544" max="12544" width="2.85546875" style="19" customWidth="1"/>
    <col min="12545" max="12545" width="3.5703125" style="19" customWidth="1"/>
    <col min="12546" max="12546" width="3.140625" style="19" customWidth="1"/>
    <col min="12547" max="12547" width="51" style="19" customWidth="1"/>
    <col min="12548" max="12549" width="11.5703125" style="19" bestFit="1" customWidth="1"/>
    <col min="12550" max="12550" width="13.28515625" style="19" bestFit="1" customWidth="1"/>
    <col min="12551" max="12551" width="11.5703125" style="19" bestFit="1" customWidth="1"/>
    <col min="12552" max="12552" width="12.28515625" style="19" bestFit="1" customWidth="1"/>
    <col min="12553" max="12553" width="13.42578125" style="19" customWidth="1"/>
    <col min="12554" max="12554" width="13.28515625" style="19" bestFit="1" customWidth="1"/>
    <col min="12555" max="12555" width="11.5703125" style="19" bestFit="1" customWidth="1"/>
    <col min="12556" max="12797" width="11.42578125" style="19"/>
    <col min="12798" max="12798" width="3.28515625" style="19" customWidth="1"/>
    <col min="12799" max="12799" width="4.140625" style="19" customWidth="1"/>
    <col min="12800" max="12800" width="2.85546875" style="19" customWidth="1"/>
    <col min="12801" max="12801" width="3.5703125" style="19" customWidth="1"/>
    <col min="12802" max="12802" width="3.140625" style="19" customWidth="1"/>
    <col min="12803" max="12803" width="51" style="19" customWidth="1"/>
    <col min="12804" max="12805" width="11.5703125" style="19" bestFit="1" customWidth="1"/>
    <col min="12806" max="12806" width="13.28515625" style="19" bestFit="1" customWidth="1"/>
    <col min="12807" max="12807" width="11.5703125" style="19" bestFit="1" customWidth="1"/>
    <col min="12808" max="12808" width="12.28515625" style="19" bestFit="1" customWidth="1"/>
    <col min="12809" max="12809" width="13.42578125" style="19" customWidth="1"/>
    <col min="12810" max="12810" width="13.28515625" style="19" bestFit="1" customWidth="1"/>
    <col min="12811" max="12811" width="11.5703125" style="19" bestFit="1" customWidth="1"/>
    <col min="12812" max="13053" width="11.42578125" style="19"/>
    <col min="13054" max="13054" width="3.28515625" style="19" customWidth="1"/>
    <col min="13055" max="13055" width="4.140625" style="19" customWidth="1"/>
    <col min="13056" max="13056" width="2.85546875" style="19" customWidth="1"/>
    <col min="13057" max="13057" width="3.5703125" style="19" customWidth="1"/>
    <col min="13058" max="13058" width="3.140625" style="19" customWidth="1"/>
    <col min="13059" max="13059" width="51" style="19" customWidth="1"/>
    <col min="13060" max="13061" width="11.5703125" style="19" bestFit="1" customWidth="1"/>
    <col min="13062" max="13062" width="13.28515625" style="19" bestFit="1" customWidth="1"/>
    <col min="13063" max="13063" width="11.5703125" style="19" bestFit="1" customWidth="1"/>
    <col min="13064" max="13064" width="12.28515625" style="19" bestFit="1" customWidth="1"/>
    <col min="13065" max="13065" width="13.42578125" style="19" customWidth="1"/>
    <col min="13066" max="13066" width="13.28515625" style="19" bestFit="1" customWidth="1"/>
    <col min="13067" max="13067" width="11.5703125" style="19" bestFit="1" customWidth="1"/>
    <col min="13068" max="13309" width="11.42578125" style="19"/>
    <col min="13310" max="13310" width="3.28515625" style="19" customWidth="1"/>
    <col min="13311" max="13311" width="4.140625" style="19" customWidth="1"/>
    <col min="13312" max="13312" width="2.85546875" style="19" customWidth="1"/>
    <col min="13313" max="13313" width="3.5703125" style="19" customWidth="1"/>
    <col min="13314" max="13314" width="3.140625" style="19" customWidth="1"/>
    <col min="13315" max="13315" width="51" style="19" customWidth="1"/>
    <col min="13316" max="13317" width="11.5703125" style="19" bestFit="1" customWidth="1"/>
    <col min="13318" max="13318" width="13.28515625" style="19" bestFit="1" customWidth="1"/>
    <col min="13319" max="13319" width="11.5703125" style="19" bestFit="1" customWidth="1"/>
    <col min="13320" max="13320" width="12.28515625" style="19" bestFit="1" customWidth="1"/>
    <col min="13321" max="13321" width="13.42578125" style="19" customWidth="1"/>
    <col min="13322" max="13322" width="13.28515625" style="19" bestFit="1" customWidth="1"/>
    <col min="13323" max="13323" width="11.5703125" style="19" bestFit="1" customWidth="1"/>
    <col min="13324" max="13565" width="11.42578125" style="19"/>
    <col min="13566" max="13566" width="3.28515625" style="19" customWidth="1"/>
    <col min="13567" max="13567" width="4.140625" style="19" customWidth="1"/>
    <col min="13568" max="13568" width="2.85546875" style="19" customWidth="1"/>
    <col min="13569" max="13569" width="3.5703125" style="19" customWidth="1"/>
    <col min="13570" max="13570" width="3.140625" style="19" customWidth="1"/>
    <col min="13571" max="13571" width="51" style="19" customWidth="1"/>
    <col min="13572" max="13573" width="11.5703125" style="19" bestFit="1" customWidth="1"/>
    <col min="13574" max="13574" width="13.28515625" style="19" bestFit="1" customWidth="1"/>
    <col min="13575" max="13575" width="11.5703125" style="19" bestFit="1" customWidth="1"/>
    <col min="13576" max="13576" width="12.28515625" style="19" bestFit="1" customWidth="1"/>
    <col min="13577" max="13577" width="13.42578125" style="19" customWidth="1"/>
    <col min="13578" max="13578" width="13.28515625" style="19" bestFit="1" customWidth="1"/>
    <col min="13579" max="13579" width="11.5703125" style="19" bestFit="1" customWidth="1"/>
    <col min="13580" max="13821" width="11.42578125" style="19"/>
    <col min="13822" max="13822" width="3.28515625" style="19" customWidth="1"/>
    <col min="13823" max="13823" width="4.140625" style="19" customWidth="1"/>
    <col min="13824" max="13824" width="2.85546875" style="19" customWidth="1"/>
    <col min="13825" max="13825" width="3.5703125" style="19" customWidth="1"/>
    <col min="13826" max="13826" width="3.140625" style="19" customWidth="1"/>
    <col min="13827" max="13827" width="51" style="19" customWidth="1"/>
    <col min="13828" max="13829" width="11.5703125" style="19" bestFit="1" customWidth="1"/>
    <col min="13830" max="13830" width="13.28515625" style="19" bestFit="1" customWidth="1"/>
    <col min="13831" max="13831" width="11.5703125" style="19" bestFit="1" customWidth="1"/>
    <col min="13832" max="13832" width="12.28515625" style="19" bestFit="1" customWidth="1"/>
    <col min="13833" max="13833" width="13.42578125" style="19" customWidth="1"/>
    <col min="13834" max="13834" width="13.28515625" style="19" bestFit="1" customWidth="1"/>
    <col min="13835" max="13835" width="11.5703125" style="19" bestFit="1" customWidth="1"/>
    <col min="13836" max="14077" width="11.42578125" style="19"/>
    <col min="14078" max="14078" width="3.28515625" style="19" customWidth="1"/>
    <col min="14079" max="14079" width="4.140625" style="19" customWidth="1"/>
    <col min="14080" max="14080" width="2.85546875" style="19" customWidth="1"/>
    <col min="14081" max="14081" width="3.5703125" style="19" customWidth="1"/>
    <col min="14082" max="14082" width="3.140625" style="19" customWidth="1"/>
    <col min="14083" max="14083" width="51" style="19" customWidth="1"/>
    <col min="14084" max="14085" width="11.5703125" style="19" bestFit="1" customWidth="1"/>
    <col min="14086" max="14086" width="13.28515625" style="19" bestFit="1" customWidth="1"/>
    <col min="14087" max="14087" width="11.5703125" style="19" bestFit="1" customWidth="1"/>
    <col min="14088" max="14088" width="12.28515625" style="19" bestFit="1" customWidth="1"/>
    <col min="14089" max="14089" width="13.42578125" style="19" customWidth="1"/>
    <col min="14090" max="14090" width="13.28515625" style="19" bestFit="1" customWidth="1"/>
    <col min="14091" max="14091" width="11.5703125" style="19" bestFit="1" customWidth="1"/>
    <col min="14092" max="14333" width="11.42578125" style="19"/>
    <col min="14334" max="14334" width="3.28515625" style="19" customWidth="1"/>
    <col min="14335" max="14335" width="4.140625" style="19" customWidth="1"/>
    <col min="14336" max="14336" width="2.85546875" style="19" customWidth="1"/>
    <col min="14337" max="14337" width="3.5703125" style="19" customWidth="1"/>
    <col min="14338" max="14338" width="3.140625" style="19" customWidth="1"/>
    <col min="14339" max="14339" width="51" style="19" customWidth="1"/>
    <col min="14340" max="14341" width="11.5703125" style="19" bestFit="1" customWidth="1"/>
    <col min="14342" max="14342" width="13.28515625" style="19" bestFit="1" customWidth="1"/>
    <col min="14343" max="14343" width="11.5703125" style="19" bestFit="1" customWidth="1"/>
    <col min="14344" max="14344" width="12.28515625" style="19" bestFit="1" customWidth="1"/>
    <col min="14345" max="14345" width="13.42578125" style="19" customWidth="1"/>
    <col min="14346" max="14346" width="13.28515625" style="19" bestFit="1" customWidth="1"/>
    <col min="14347" max="14347" width="11.5703125" style="19" bestFit="1" customWidth="1"/>
    <col min="14348" max="14589" width="11.42578125" style="19"/>
    <col min="14590" max="14590" width="3.28515625" style="19" customWidth="1"/>
    <col min="14591" max="14591" width="4.140625" style="19" customWidth="1"/>
    <col min="14592" max="14592" width="2.85546875" style="19" customWidth="1"/>
    <col min="14593" max="14593" width="3.5703125" style="19" customWidth="1"/>
    <col min="14594" max="14594" width="3.140625" style="19" customWidth="1"/>
    <col min="14595" max="14595" width="51" style="19" customWidth="1"/>
    <col min="14596" max="14597" width="11.5703125" style="19" bestFit="1" customWidth="1"/>
    <col min="14598" max="14598" width="13.28515625" style="19" bestFit="1" customWidth="1"/>
    <col min="14599" max="14599" width="11.5703125" style="19" bestFit="1" customWidth="1"/>
    <col min="14600" max="14600" width="12.28515625" style="19" bestFit="1" customWidth="1"/>
    <col min="14601" max="14601" width="13.42578125" style="19" customWidth="1"/>
    <col min="14602" max="14602" width="13.28515625" style="19" bestFit="1" customWidth="1"/>
    <col min="14603" max="14603" width="11.5703125" style="19" bestFit="1" customWidth="1"/>
    <col min="14604" max="14845" width="11.42578125" style="19"/>
    <col min="14846" max="14846" width="3.28515625" style="19" customWidth="1"/>
    <col min="14847" max="14847" width="4.140625" style="19" customWidth="1"/>
    <col min="14848" max="14848" width="2.85546875" style="19" customWidth="1"/>
    <col min="14849" max="14849" width="3.5703125" style="19" customWidth="1"/>
    <col min="14850" max="14850" width="3.140625" style="19" customWidth="1"/>
    <col min="14851" max="14851" width="51" style="19" customWidth="1"/>
    <col min="14852" max="14853" width="11.5703125" style="19" bestFit="1" customWidth="1"/>
    <col min="14854" max="14854" width="13.28515625" style="19" bestFit="1" customWidth="1"/>
    <col min="14855" max="14855" width="11.5703125" style="19" bestFit="1" customWidth="1"/>
    <col min="14856" max="14856" width="12.28515625" style="19" bestFit="1" customWidth="1"/>
    <col min="14857" max="14857" width="13.42578125" style="19" customWidth="1"/>
    <col min="14858" max="14858" width="13.28515625" style="19" bestFit="1" customWidth="1"/>
    <col min="14859" max="14859" width="11.5703125" style="19" bestFit="1" customWidth="1"/>
    <col min="14860" max="15101" width="11.42578125" style="19"/>
    <col min="15102" max="15102" width="3.28515625" style="19" customWidth="1"/>
    <col min="15103" max="15103" width="4.140625" style="19" customWidth="1"/>
    <col min="15104" max="15104" width="2.85546875" style="19" customWidth="1"/>
    <col min="15105" max="15105" width="3.5703125" style="19" customWidth="1"/>
    <col min="15106" max="15106" width="3.140625" style="19" customWidth="1"/>
    <col min="15107" max="15107" width="51" style="19" customWidth="1"/>
    <col min="15108" max="15109" width="11.5703125" style="19" bestFit="1" customWidth="1"/>
    <col min="15110" max="15110" width="13.28515625" style="19" bestFit="1" customWidth="1"/>
    <col min="15111" max="15111" width="11.5703125" style="19" bestFit="1" customWidth="1"/>
    <col min="15112" max="15112" width="12.28515625" style="19" bestFit="1" customWidth="1"/>
    <col min="15113" max="15113" width="13.42578125" style="19" customWidth="1"/>
    <col min="15114" max="15114" width="13.28515625" style="19" bestFit="1" customWidth="1"/>
    <col min="15115" max="15115" width="11.5703125" style="19" bestFit="1" customWidth="1"/>
    <col min="15116" max="15357" width="11.42578125" style="19"/>
    <col min="15358" max="15358" width="3.28515625" style="19" customWidth="1"/>
    <col min="15359" max="15359" width="4.140625" style="19" customWidth="1"/>
    <col min="15360" max="15360" width="2.85546875" style="19" customWidth="1"/>
    <col min="15361" max="15361" width="3.5703125" style="19" customWidth="1"/>
    <col min="15362" max="15362" width="3.140625" style="19" customWidth="1"/>
    <col min="15363" max="15363" width="51" style="19" customWidth="1"/>
    <col min="15364" max="15365" width="11.5703125" style="19" bestFit="1" customWidth="1"/>
    <col min="15366" max="15366" width="13.28515625" style="19" bestFit="1" customWidth="1"/>
    <col min="15367" max="15367" width="11.5703125" style="19" bestFit="1" customWidth="1"/>
    <col min="15368" max="15368" width="12.28515625" style="19" bestFit="1" customWidth="1"/>
    <col min="15369" max="15369" width="13.42578125" style="19" customWidth="1"/>
    <col min="15370" max="15370" width="13.28515625" style="19" bestFit="1" customWidth="1"/>
    <col min="15371" max="15371" width="11.5703125" style="19" bestFit="1" customWidth="1"/>
    <col min="15372" max="15613" width="11.42578125" style="19"/>
    <col min="15614" max="15614" width="3.28515625" style="19" customWidth="1"/>
    <col min="15615" max="15615" width="4.140625" style="19" customWidth="1"/>
    <col min="15616" max="15616" width="2.85546875" style="19" customWidth="1"/>
    <col min="15617" max="15617" width="3.5703125" style="19" customWidth="1"/>
    <col min="15618" max="15618" width="3.140625" style="19" customWidth="1"/>
    <col min="15619" max="15619" width="51" style="19" customWidth="1"/>
    <col min="15620" max="15621" width="11.5703125" style="19" bestFit="1" customWidth="1"/>
    <col min="15622" max="15622" width="13.28515625" style="19" bestFit="1" customWidth="1"/>
    <col min="15623" max="15623" width="11.5703125" style="19" bestFit="1" customWidth="1"/>
    <col min="15624" max="15624" width="12.28515625" style="19" bestFit="1" customWidth="1"/>
    <col min="15625" max="15625" width="13.42578125" style="19" customWidth="1"/>
    <col min="15626" max="15626" width="13.28515625" style="19" bestFit="1" customWidth="1"/>
    <col min="15627" max="15627" width="11.5703125" style="19" bestFit="1" customWidth="1"/>
    <col min="15628" max="15869" width="11.42578125" style="19"/>
    <col min="15870" max="15870" width="3.28515625" style="19" customWidth="1"/>
    <col min="15871" max="15871" width="4.140625" style="19" customWidth="1"/>
    <col min="15872" max="15872" width="2.85546875" style="19" customWidth="1"/>
    <col min="15873" max="15873" width="3.5703125" style="19" customWidth="1"/>
    <col min="15874" max="15874" width="3.140625" style="19" customWidth="1"/>
    <col min="15875" max="15875" width="51" style="19" customWidth="1"/>
    <col min="15876" max="15877" width="11.5703125" style="19" bestFit="1" customWidth="1"/>
    <col min="15878" max="15878" width="13.28515625" style="19" bestFit="1" customWidth="1"/>
    <col min="15879" max="15879" width="11.5703125" style="19" bestFit="1" customWidth="1"/>
    <col min="15880" max="15880" width="12.28515625" style="19" bestFit="1" customWidth="1"/>
    <col min="15881" max="15881" width="13.42578125" style="19" customWidth="1"/>
    <col min="15882" max="15882" width="13.28515625" style="19" bestFit="1" customWidth="1"/>
    <col min="15883" max="15883" width="11.5703125" style="19" bestFit="1" customWidth="1"/>
    <col min="15884" max="16125" width="11.42578125" style="19"/>
    <col min="16126" max="16126" width="3.28515625" style="19" customWidth="1"/>
    <col min="16127" max="16127" width="4.140625" style="19" customWidth="1"/>
    <col min="16128" max="16128" width="2.85546875" style="19" customWidth="1"/>
    <col min="16129" max="16129" width="3.5703125" style="19" customWidth="1"/>
    <col min="16130" max="16130" width="3.140625" style="19" customWidth="1"/>
    <col min="16131" max="16131" width="51" style="19" customWidth="1"/>
    <col min="16132" max="16133" width="11.5703125" style="19" bestFit="1" customWidth="1"/>
    <col min="16134" max="16134" width="13.28515625" style="19" bestFit="1" customWidth="1"/>
    <col min="16135" max="16135" width="11.5703125" style="19" bestFit="1" customWidth="1"/>
    <col min="16136" max="16136" width="12.28515625" style="19" bestFit="1" customWidth="1"/>
    <col min="16137" max="16137" width="13.42578125" style="19" customWidth="1"/>
    <col min="16138" max="16138" width="13.28515625" style="19" bestFit="1" customWidth="1"/>
    <col min="16139" max="16139" width="11.5703125" style="19" bestFit="1" customWidth="1"/>
    <col min="16140" max="16384" width="11.42578125" style="19"/>
  </cols>
  <sheetData>
    <row r="1" spans="1:13" ht="15" x14ac:dyDescent="0.25">
      <c r="A1" s="96" t="s">
        <v>470</v>
      </c>
      <c r="B1" s="95"/>
      <c r="C1" s="95"/>
      <c r="D1" s="95"/>
      <c r="E1" s="95"/>
      <c r="F1" s="95"/>
      <c r="G1" s="95"/>
      <c r="H1" s="95"/>
      <c r="I1" s="95"/>
      <c r="J1" s="94"/>
      <c r="K1" s="93"/>
    </row>
    <row r="2" spans="1:13" ht="23.25" x14ac:dyDescent="0.35">
      <c r="A2" s="138"/>
      <c r="B2" s="139"/>
      <c r="C2" s="139"/>
      <c r="D2" s="139"/>
      <c r="E2" s="139"/>
      <c r="F2" s="139"/>
      <c r="G2" s="139"/>
      <c r="H2" s="139"/>
      <c r="I2" s="139"/>
      <c r="J2" s="92"/>
      <c r="K2" s="91"/>
    </row>
    <row r="3" spans="1:13" ht="26.25" x14ac:dyDescent="0.4">
      <c r="A3" s="140" t="s">
        <v>469</v>
      </c>
      <c r="B3" s="141"/>
      <c r="C3" s="141"/>
      <c r="D3" s="141"/>
      <c r="E3" s="141"/>
      <c r="F3" s="141"/>
      <c r="G3" s="141"/>
      <c r="H3" s="141"/>
      <c r="I3" s="141"/>
      <c r="J3" s="141"/>
      <c r="K3" s="142"/>
    </row>
    <row r="4" spans="1:13" ht="18.75" x14ac:dyDescent="0.3">
      <c r="A4" s="143" t="s">
        <v>468</v>
      </c>
      <c r="B4" s="144"/>
      <c r="C4" s="144"/>
      <c r="D4" s="144"/>
      <c r="E4" s="144"/>
      <c r="F4" s="144"/>
      <c r="G4" s="144"/>
      <c r="H4" s="144"/>
      <c r="I4" s="144"/>
      <c r="J4" s="144"/>
      <c r="K4" s="145"/>
    </row>
    <row r="5" spans="1:13" ht="15" x14ac:dyDescent="0.25">
      <c r="A5" s="146" t="s">
        <v>467</v>
      </c>
      <c r="B5" s="147"/>
      <c r="C5" s="147"/>
      <c r="D5" s="147"/>
      <c r="E5" s="147"/>
      <c r="F5" s="147"/>
      <c r="G5" s="147"/>
      <c r="H5" s="147"/>
      <c r="I5" s="147"/>
      <c r="J5" s="147"/>
      <c r="K5" s="148"/>
    </row>
    <row r="6" spans="1:13" ht="15.75" x14ac:dyDescent="0.25">
      <c r="A6" s="149" t="s">
        <v>471</v>
      </c>
      <c r="B6" s="150"/>
      <c r="C6" s="150"/>
      <c r="D6" s="150"/>
      <c r="E6" s="150"/>
      <c r="F6" s="150"/>
      <c r="G6" s="150"/>
      <c r="H6" s="150"/>
      <c r="I6" s="150"/>
      <c r="J6" s="150"/>
      <c r="K6" s="122"/>
    </row>
    <row r="7" spans="1:13" ht="15.75" x14ac:dyDescent="0.25">
      <c r="A7" s="120">
        <v>44409</v>
      </c>
      <c r="B7" s="121"/>
      <c r="C7" s="121"/>
      <c r="D7" s="121"/>
      <c r="E7" s="121"/>
      <c r="F7" s="121"/>
      <c r="G7" s="121"/>
      <c r="H7" s="121"/>
      <c r="I7" s="121"/>
      <c r="J7" s="121"/>
      <c r="K7" s="122"/>
    </row>
    <row r="8" spans="1:13" ht="15.75" x14ac:dyDescent="0.25">
      <c r="A8" s="90"/>
      <c r="B8" s="89"/>
      <c r="C8" s="89" t="s">
        <v>466</v>
      </c>
      <c r="D8" s="89"/>
      <c r="E8" s="89"/>
      <c r="F8" s="89"/>
      <c r="G8" s="89"/>
      <c r="H8" s="89"/>
      <c r="I8" s="89"/>
      <c r="J8" s="89"/>
      <c r="K8" s="88"/>
    </row>
    <row r="9" spans="1:13" ht="15.75" x14ac:dyDescent="0.25">
      <c r="A9" s="74"/>
      <c r="B9" s="73"/>
      <c r="C9" s="73"/>
      <c r="D9" s="73"/>
      <c r="E9" s="87" t="s">
        <v>465</v>
      </c>
      <c r="F9" s="62"/>
      <c r="G9" s="86"/>
      <c r="H9" s="86"/>
      <c r="I9" s="86"/>
      <c r="J9" s="86"/>
      <c r="K9" s="61"/>
    </row>
    <row r="10" spans="1:13" ht="15.75" x14ac:dyDescent="0.25">
      <c r="A10" s="74"/>
      <c r="B10" s="73"/>
      <c r="C10" s="73"/>
      <c r="D10" s="73"/>
      <c r="E10" s="79" t="s">
        <v>463</v>
      </c>
      <c r="F10" s="62"/>
      <c r="G10" s="75">
        <f>+G25</f>
        <v>21473428.920000002</v>
      </c>
      <c r="H10" s="83" t="s">
        <v>462</v>
      </c>
      <c r="I10" s="83"/>
      <c r="J10" s="75">
        <v>24764028.34</v>
      </c>
      <c r="K10" s="61"/>
    </row>
    <row r="11" spans="1:13" ht="15.75" x14ac:dyDescent="0.25">
      <c r="A11" s="74"/>
      <c r="B11" s="73"/>
      <c r="C11" s="73"/>
      <c r="D11" s="73"/>
      <c r="E11" s="79" t="s">
        <v>461</v>
      </c>
      <c r="F11" s="62"/>
      <c r="G11" s="75"/>
      <c r="H11" s="85"/>
      <c r="I11" s="83"/>
      <c r="J11" s="80"/>
      <c r="K11" s="61"/>
    </row>
    <row r="12" spans="1:13" ht="15.75" x14ac:dyDescent="0.25">
      <c r="A12" s="74"/>
      <c r="B12" s="73"/>
      <c r="C12" s="73"/>
      <c r="D12" s="73"/>
      <c r="E12" s="79" t="s">
        <v>460</v>
      </c>
      <c r="F12" s="62"/>
      <c r="G12" s="82"/>
      <c r="H12" s="81"/>
      <c r="I12" s="81"/>
      <c r="J12" s="80"/>
      <c r="K12" s="61"/>
    </row>
    <row r="13" spans="1:13" ht="15.75" x14ac:dyDescent="0.25">
      <c r="A13" s="74"/>
      <c r="B13" s="73"/>
      <c r="C13" s="73"/>
      <c r="D13" s="73"/>
      <c r="E13" s="84" t="s">
        <v>464</v>
      </c>
      <c r="F13" s="62"/>
      <c r="G13" s="80"/>
      <c r="H13" s="80"/>
      <c r="I13" s="80"/>
      <c r="J13" s="80"/>
      <c r="K13" s="61"/>
    </row>
    <row r="14" spans="1:13" ht="15.75" x14ac:dyDescent="0.25">
      <c r="A14" s="74"/>
      <c r="B14" s="73"/>
      <c r="C14" s="73"/>
      <c r="D14" s="73"/>
      <c r="E14" s="79" t="s">
        <v>463</v>
      </c>
      <c r="F14" s="62"/>
      <c r="G14" s="75"/>
      <c r="H14" s="83" t="s">
        <v>462</v>
      </c>
      <c r="I14" s="83"/>
      <c r="J14" s="75"/>
      <c r="K14" s="61"/>
    </row>
    <row r="15" spans="1:13" ht="15.75" x14ac:dyDescent="0.25">
      <c r="A15" s="74"/>
      <c r="B15" s="73"/>
      <c r="C15" s="73"/>
      <c r="D15" s="73"/>
      <c r="E15" s="79" t="s">
        <v>461</v>
      </c>
      <c r="F15" s="62"/>
      <c r="G15" s="82"/>
      <c r="H15" s="81" t="s">
        <v>447</v>
      </c>
      <c r="I15" s="81"/>
      <c r="J15" s="113">
        <f>+I25</f>
        <v>685083.72</v>
      </c>
      <c r="K15" s="61"/>
      <c r="M15" s="99"/>
    </row>
    <row r="16" spans="1:13" ht="15.75" x14ac:dyDescent="0.25">
      <c r="A16" s="74"/>
      <c r="B16" s="73"/>
      <c r="C16" s="73"/>
      <c r="D16" s="73"/>
      <c r="E16" s="79" t="s">
        <v>460</v>
      </c>
      <c r="F16" s="62"/>
      <c r="G16" s="78">
        <v>57116647.510000013</v>
      </c>
      <c r="H16" s="81"/>
      <c r="I16" s="81"/>
      <c r="J16" s="80"/>
      <c r="K16" s="61"/>
    </row>
    <row r="17" spans="1:12" ht="15.75" x14ac:dyDescent="0.25">
      <c r="A17" s="74"/>
      <c r="B17" s="73"/>
      <c r="C17" s="73"/>
      <c r="D17" s="73"/>
      <c r="E17" s="79"/>
      <c r="F17" s="62"/>
      <c r="G17" s="78"/>
      <c r="H17" s="77" t="s">
        <v>459</v>
      </c>
      <c r="I17" s="76"/>
      <c r="J17" s="112">
        <f>+G10+G11+G12+G14+G15+G16+J10+J14+J15</f>
        <v>104039188.49000001</v>
      </c>
      <c r="K17" s="111"/>
    </row>
    <row r="18" spans="1:12" ht="15.75" x14ac:dyDescent="0.25">
      <c r="A18" s="74"/>
      <c r="B18" s="73"/>
      <c r="C18" s="73"/>
      <c r="D18" s="73"/>
      <c r="E18" s="72"/>
      <c r="F18" s="71"/>
      <c r="G18" s="100"/>
      <c r="H18" s="70"/>
      <c r="I18" s="62"/>
      <c r="J18" s="62" t="s">
        <v>472</v>
      </c>
      <c r="K18" s="61"/>
    </row>
    <row r="19" spans="1:12" ht="15.75" x14ac:dyDescent="0.25">
      <c r="A19" s="69"/>
      <c r="B19" s="67"/>
      <c r="C19" s="68"/>
      <c r="D19" s="67"/>
      <c r="E19" s="66"/>
      <c r="F19" s="65"/>
      <c r="G19" s="65"/>
      <c r="H19" s="65"/>
      <c r="I19" s="64"/>
      <c r="J19" s="64"/>
      <c r="K19" s="101"/>
    </row>
    <row r="20" spans="1:12" x14ac:dyDescent="0.2">
      <c r="A20" s="63"/>
      <c r="B20" s="62"/>
      <c r="C20" s="62"/>
      <c r="D20" s="62"/>
      <c r="E20" s="62"/>
      <c r="F20" s="62"/>
      <c r="G20" s="62"/>
      <c r="H20" s="62"/>
      <c r="I20" s="62"/>
      <c r="J20" s="62"/>
      <c r="K20" s="61"/>
    </row>
    <row r="21" spans="1:12" x14ac:dyDescent="0.2">
      <c r="A21" s="123">
        <v>1</v>
      </c>
      <c r="B21" s="123"/>
      <c r="C21" s="123"/>
      <c r="D21" s="123"/>
      <c r="E21" s="123"/>
      <c r="F21" s="98">
        <v>2</v>
      </c>
      <c r="G21" s="124">
        <v>3</v>
      </c>
      <c r="H21" s="125"/>
      <c r="I21" s="125"/>
      <c r="J21" s="60">
        <v>4</v>
      </c>
      <c r="K21" s="60">
        <v>5</v>
      </c>
    </row>
    <row r="22" spans="1:12" ht="20.25" customHeight="1" x14ac:dyDescent="0.2">
      <c r="A22" s="131" t="s">
        <v>458</v>
      </c>
      <c r="B22" s="131"/>
      <c r="C22" s="131"/>
      <c r="D22" s="131"/>
      <c r="E22" s="131"/>
      <c r="F22" s="132" t="s">
        <v>457</v>
      </c>
      <c r="G22" s="135" t="s">
        <v>456</v>
      </c>
      <c r="H22" s="136"/>
      <c r="I22" s="137"/>
      <c r="J22" s="114" t="s">
        <v>99</v>
      </c>
      <c r="K22" s="117" t="s">
        <v>455</v>
      </c>
    </row>
    <row r="23" spans="1:12" ht="12.75" customHeight="1" x14ac:dyDescent="0.2">
      <c r="A23" s="126" t="s">
        <v>454</v>
      </c>
      <c r="B23" s="126" t="s">
        <v>453</v>
      </c>
      <c r="C23" s="126" t="s">
        <v>452</v>
      </c>
      <c r="D23" s="126" t="s">
        <v>451</v>
      </c>
      <c r="E23" s="126" t="s">
        <v>450</v>
      </c>
      <c r="F23" s="133"/>
      <c r="G23" s="128" t="s">
        <v>449</v>
      </c>
      <c r="H23" s="130" t="s">
        <v>448</v>
      </c>
      <c r="I23" s="130" t="s">
        <v>447</v>
      </c>
      <c r="J23" s="115"/>
      <c r="K23" s="118"/>
    </row>
    <row r="24" spans="1:12" ht="29.25" customHeight="1" x14ac:dyDescent="0.2">
      <c r="A24" s="127"/>
      <c r="B24" s="127"/>
      <c r="C24" s="127"/>
      <c r="D24" s="127"/>
      <c r="E24" s="127"/>
      <c r="F24" s="134"/>
      <c r="G24" s="129"/>
      <c r="H24" s="128"/>
      <c r="I24" s="128"/>
      <c r="J24" s="116"/>
      <c r="K24" s="119"/>
    </row>
    <row r="25" spans="1:12" ht="13.5" thickBot="1" x14ac:dyDescent="0.25">
      <c r="A25" s="59">
        <v>2</v>
      </c>
      <c r="B25" s="58"/>
      <c r="C25" s="58"/>
      <c r="D25" s="58"/>
      <c r="E25" s="58"/>
      <c r="F25" s="57" t="s">
        <v>446</v>
      </c>
      <c r="G25" s="56">
        <f>+G26+G89+G211+G327+G333+G460</f>
        <v>21473428.920000002</v>
      </c>
      <c r="H25" s="56">
        <f>+H26+H89+H211+H327+H333+H460</f>
        <v>53976363.511</v>
      </c>
      <c r="I25" s="56">
        <f>+I26+I89+I211+I327+I333+I460</f>
        <v>685083.72</v>
      </c>
      <c r="J25" s="56">
        <f>SUM(G25:I25)</f>
        <v>76134876.150999993</v>
      </c>
      <c r="K25" s="55">
        <f>+K26+K89+K211+K327+K333+K460</f>
        <v>1.0000000000000002</v>
      </c>
    </row>
    <row r="26" spans="1:12" ht="13.5" thickTop="1" x14ac:dyDescent="0.2">
      <c r="A26" s="54">
        <v>2</v>
      </c>
      <c r="B26" s="53">
        <v>1</v>
      </c>
      <c r="C26" s="53"/>
      <c r="D26" s="53"/>
      <c r="E26" s="53"/>
      <c r="F26" s="52" t="s">
        <v>445</v>
      </c>
      <c r="G26" s="51">
        <f>+G27+G53+G66+G73+G80</f>
        <v>21473428.920000002</v>
      </c>
      <c r="H26" s="51">
        <f t="shared" ref="H26:I26" si="0">+H27+H53+H66+H73+H80</f>
        <v>6889295.3999999994</v>
      </c>
      <c r="I26" s="51">
        <f t="shared" si="0"/>
        <v>685083.72</v>
      </c>
      <c r="J26" s="51">
        <f>SUM(G26:I26)</f>
        <v>29047808.039999999</v>
      </c>
      <c r="K26" s="36">
        <f>J26/$J$25</f>
        <v>0.38153090289907132</v>
      </c>
    </row>
    <row r="27" spans="1:12" x14ac:dyDescent="0.2">
      <c r="A27" s="44">
        <v>2</v>
      </c>
      <c r="B27" s="39">
        <v>1</v>
      </c>
      <c r="C27" s="39">
        <v>1</v>
      </c>
      <c r="D27" s="39"/>
      <c r="E27" s="39"/>
      <c r="F27" s="44" t="s">
        <v>444</v>
      </c>
      <c r="G27" s="37">
        <f>+G28+G35+G44+G46+G48</f>
        <v>18099994.800000001</v>
      </c>
      <c r="H27" s="37">
        <f t="shared" ref="H27:I27" si="1">+H28+H35+H44+H46+H48</f>
        <v>6196531.5999999996</v>
      </c>
      <c r="I27" s="37">
        <f t="shared" si="1"/>
        <v>685083.72</v>
      </c>
      <c r="J27" s="37">
        <f>SUM(G27:I27)</f>
        <v>24981610.119999997</v>
      </c>
      <c r="K27" s="36"/>
    </row>
    <row r="28" spans="1:12" x14ac:dyDescent="0.2">
      <c r="A28" s="33">
        <v>2</v>
      </c>
      <c r="B28" s="32">
        <v>1</v>
      </c>
      <c r="C28" s="32">
        <v>1</v>
      </c>
      <c r="D28" s="32">
        <v>1</v>
      </c>
      <c r="E28" s="32"/>
      <c r="F28" s="33" t="s">
        <v>443</v>
      </c>
      <c r="G28" s="29">
        <f>SUM(G29:G34)</f>
        <v>18099994.800000001</v>
      </c>
      <c r="H28" s="29">
        <f t="shared" ref="H28:I28" si="2">SUM(H29:H34)</f>
        <v>0</v>
      </c>
      <c r="I28" s="29">
        <f t="shared" si="2"/>
        <v>0</v>
      </c>
      <c r="J28" s="29">
        <f>SUM(G28:I28)</f>
        <v>18099994.800000001</v>
      </c>
      <c r="K28" s="28"/>
      <c r="L28" s="102"/>
    </row>
    <row r="29" spans="1:12" x14ac:dyDescent="0.2">
      <c r="A29" s="27">
        <v>2</v>
      </c>
      <c r="B29" s="26">
        <v>1</v>
      </c>
      <c r="C29" s="26">
        <v>1</v>
      </c>
      <c r="D29" s="26">
        <v>1</v>
      </c>
      <c r="E29" s="41" t="s">
        <v>124</v>
      </c>
      <c r="F29" s="27" t="s">
        <v>442</v>
      </c>
      <c r="G29" s="23">
        <v>18099994.800000001</v>
      </c>
      <c r="H29" s="23"/>
      <c r="I29" s="23"/>
      <c r="J29" s="23">
        <f>SUM(G29:I29)</f>
        <v>18099994.800000001</v>
      </c>
      <c r="K29" s="22">
        <f>J29/$J$25</f>
        <v>0.23773591966054924</v>
      </c>
      <c r="L29" s="97"/>
    </row>
    <row r="30" spans="1:12" x14ac:dyDescent="0.2">
      <c r="A30" s="27">
        <v>2</v>
      </c>
      <c r="B30" s="26">
        <v>1</v>
      </c>
      <c r="C30" s="26">
        <v>1</v>
      </c>
      <c r="D30" s="26">
        <v>1</v>
      </c>
      <c r="E30" s="41" t="s">
        <v>128</v>
      </c>
      <c r="F30" s="27" t="s">
        <v>441</v>
      </c>
      <c r="G30" s="23"/>
      <c r="H30" s="23"/>
      <c r="I30" s="23"/>
      <c r="J30" s="23">
        <f t="shared" ref="J30:J34" si="3">SUM(G30:I30)</f>
        <v>0</v>
      </c>
      <c r="K30" s="22">
        <f t="shared" ref="K30:K34" si="4">J30/$J$25</f>
        <v>0</v>
      </c>
      <c r="L30" s="103"/>
    </row>
    <row r="31" spans="1:12" x14ac:dyDescent="0.2">
      <c r="A31" s="27">
        <v>2</v>
      </c>
      <c r="B31" s="26">
        <v>1</v>
      </c>
      <c r="C31" s="26">
        <v>1</v>
      </c>
      <c r="D31" s="26">
        <v>1</v>
      </c>
      <c r="E31" s="41" t="s">
        <v>126</v>
      </c>
      <c r="F31" s="27" t="s">
        <v>440</v>
      </c>
      <c r="G31" s="23"/>
      <c r="H31" s="23"/>
      <c r="I31" s="23"/>
      <c r="J31" s="23">
        <f t="shared" si="3"/>
        <v>0</v>
      </c>
      <c r="K31" s="22">
        <f t="shared" si="4"/>
        <v>0</v>
      </c>
    </row>
    <row r="32" spans="1:12" x14ac:dyDescent="0.2">
      <c r="A32" s="27">
        <v>2</v>
      </c>
      <c r="B32" s="26">
        <v>1</v>
      </c>
      <c r="C32" s="26">
        <v>1</v>
      </c>
      <c r="D32" s="26">
        <v>1</v>
      </c>
      <c r="E32" s="41" t="s">
        <v>206</v>
      </c>
      <c r="F32" s="27" t="s">
        <v>439</v>
      </c>
      <c r="G32" s="23"/>
      <c r="H32" s="23"/>
      <c r="I32" s="23"/>
      <c r="J32" s="23">
        <f t="shared" si="3"/>
        <v>0</v>
      </c>
      <c r="K32" s="22">
        <f>J32/$J$25</f>
        <v>0</v>
      </c>
    </row>
    <row r="33" spans="1:11" x14ac:dyDescent="0.2">
      <c r="A33" s="27">
        <v>2</v>
      </c>
      <c r="B33" s="26">
        <v>1</v>
      </c>
      <c r="C33" s="26">
        <v>1</v>
      </c>
      <c r="D33" s="26">
        <v>1</v>
      </c>
      <c r="E33" s="41" t="s">
        <v>204</v>
      </c>
      <c r="F33" s="27" t="s">
        <v>438</v>
      </c>
      <c r="G33" s="23"/>
      <c r="H33" s="23"/>
      <c r="I33" s="23"/>
      <c r="J33" s="23">
        <f t="shared" si="3"/>
        <v>0</v>
      </c>
      <c r="K33" s="22">
        <f t="shared" si="4"/>
        <v>0</v>
      </c>
    </row>
    <row r="34" spans="1:11" x14ac:dyDescent="0.2">
      <c r="A34" s="27">
        <v>2</v>
      </c>
      <c r="B34" s="26">
        <v>1</v>
      </c>
      <c r="C34" s="26">
        <v>1</v>
      </c>
      <c r="D34" s="26">
        <v>1</v>
      </c>
      <c r="E34" s="41" t="s">
        <v>228</v>
      </c>
      <c r="F34" s="27" t="s">
        <v>437</v>
      </c>
      <c r="G34" s="23"/>
      <c r="H34" s="23"/>
      <c r="I34" s="23"/>
      <c r="J34" s="23">
        <f t="shared" si="3"/>
        <v>0</v>
      </c>
      <c r="K34" s="22">
        <f t="shared" si="4"/>
        <v>0</v>
      </c>
    </row>
    <row r="35" spans="1:11" x14ac:dyDescent="0.2">
      <c r="A35" s="33">
        <v>2</v>
      </c>
      <c r="B35" s="32">
        <v>1</v>
      </c>
      <c r="C35" s="32">
        <v>1</v>
      </c>
      <c r="D35" s="32">
        <v>2</v>
      </c>
      <c r="E35" s="32"/>
      <c r="F35" s="33" t="s">
        <v>436</v>
      </c>
      <c r="G35" s="29">
        <f>SUM(G36:G42)</f>
        <v>0</v>
      </c>
      <c r="H35" s="29">
        <f t="shared" ref="H35:I35" si="5">SUM(H36:H42)</f>
        <v>5474639.5099999998</v>
      </c>
      <c r="I35" s="29">
        <f t="shared" si="5"/>
        <v>685083.72</v>
      </c>
      <c r="J35" s="29">
        <f>SUM(G35:I35)</f>
        <v>6159723.2299999995</v>
      </c>
      <c r="K35" s="28"/>
    </row>
    <row r="36" spans="1:11" x14ac:dyDescent="0.2">
      <c r="A36" s="27">
        <v>2</v>
      </c>
      <c r="B36" s="26">
        <v>1</v>
      </c>
      <c r="C36" s="26">
        <v>1</v>
      </c>
      <c r="D36" s="26">
        <v>2</v>
      </c>
      <c r="E36" s="41" t="s">
        <v>124</v>
      </c>
      <c r="F36" s="27" t="s">
        <v>435</v>
      </c>
      <c r="G36" s="23"/>
      <c r="H36" s="23">
        <v>75864.759999999995</v>
      </c>
      <c r="I36" s="23"/>
      <c r="J36" s="23">
        <f>SUM(G36:I36)</f>
        <v>75864.759999999995</v>
      </c>
      <c r="K36" s="22">
        <f t="shared" ref="K36:K42" si="6">J36/$J$25</f>
        <v>9.9645213646287062E-4</v>
      </c>
    </row>
    <row r="37" spans="1:11" x14ac:dyDescent="0.2">
      <c r="A37" s="27">
        <v>2</v>
      </c>
      <c r="B37" s="26">
        <v>1</v>
      </c>
      <c r="C37" s="26">
        <v>1</v>
      </c>
      <c r="D37" s="26">
        <v>2</v>
      </c>
      <c r="E37" s="41" t="s">
        <v>128</v>
      </c>
      <c r="F37" s="27" t="s">
        <v>434</v>
      </c>
      <c r="G37" s="23"/>
      <c r="H37" s="23"/>
      <c r="I37" s="23"/>
      <c r="J37" s="23">
        <f t="shared" ref="J37:J42" si="7">SUM(G37:I37)</f>
        <v>0</v>
      </c>
      <c r="K37" s="22">
        <f t="shared" si="6"/>
        <v>0</v>
      </c>
    </row>
    <row r="38" spans="1:11" x14ac:dyDescent="0.2">
      <c r="A38" s="27">
        <v>2</v>
      </c>
      <c r="B38" s="26">
        <v>1</v>
      </c>
      <c r="C38" s="26">
        <v>1</v>
      </c>
      <c r="D38" s="26">
        <v>2</v>
      </c>
      <c r="E38" s="41" t="s">
        <v>126</v>
      </c>
      <c r="F38" s="27" t="s">
        <v>433</v>
      </c>
      <c r="G38" s="23"/>
      <c r="H38" s="23">
        <v>60000</v>
      </c>
      <c r="I38" s="23"/>
      <c r="J38" s="23">
        <f t="shared" si="7"/>
        <v>60000</v>
      </c>
      <c r="K38" s="22">
        <f t="shared" si="6"/>
        <v>7.8807509821124117E-4</v>
      </c>
    </row>
    <row r="39" spans="1:11" x14ac:dyDescent="0.2">
      <c r="A39" s="27">
        <v>2</v>
      </c>
      <c r="B39" s="26">
        <v>1</v>
      </c>
      <c r="C39" s="26">
        <v>1</v>
      </c>
      <c r="D39" s="26">
        <v>2</v>
      </c>
      <c r="E39" s="41" t="s">
        <v>206</v>
      </c>
      <c r="F39" s="27" t="s">
        <v>432</v>
      </c>
      <c r="G39" s="23"/>
      <c r="H39" s="23"/>
      <c r="I39" s="23"/>
      <c r="J39" s="23">
        <f t="shared" si="7"/>
        <v>0</v>
      </c>
      <c r="K39" s="22">
        <f t="shared" si="6"/>
        <v>0</v>
      </c>
    </row>
    <row r="40" spans="1:11" x14ac:dyDescent="0.2">
      <c r="A40" s="27">
        <v>2</v>
      </c>
      <c r="B40" s="26">
        <v>1</v>
      </c>
      <c r="C40" s="26">
        <v>1</v>
      </c>
      <c r="D40" s="26">
        <v>2</v>
      </c>
      <c r="E40" s="41" t="s">
        <v>204</v>
      </c>
      <c r="F40" s="27" t="s">
        <v>431</v>
      </c>
      <c r="G40" s="23"/>
      <c r="H40" s="23"/>
      <c r="I40" s="23"/>
      <c r="J40" s="23">
        <f t="shared" si="7"/>
        <v>0</v>
      </c>
      <c r="K40" s="22">
        <f t="shared" si="6"/>
        <v>0</v>
      </c>
    </row>
    <row r="41" spans="1:11" x14ac:dyDescent="0.2">
      <c r="A41" s="27">
        <v>2</v>
      </c>
      <c r="B41" s="26">
        <v>1</v>
      </c>
      <c r="C41" s="26">
        <v>1</v>
      </c>
      <c r="D41" s="26">
        <v>2</v>
      </c>
      <c r="E41" s="41" t="s">
        <v>228</v>
      </c>
      <c r="F41" s="27" t="s">
        <v>430</v>
      </c>
      <c r="G41" s="23"/>
      <c r="H41" s="23"/>
      <c r="I41" s="23"/>
      <c r="J41" s="23">
        <f t="shared" si="7"/>
        <v>0</v>
      </c>
      <c r="K41" s="22">
        <f t="shared" si="6"/>
        <v>0</v>
      </c>
    </row>
    <row r="42" spans="1:11" x14ac:dyDescent="0.2">
      <c r="A42" s="27">
        <v>2</v>
      </c>
      <c r="B42" s="26">
        <v>1</v>
      </c>
      <c r="C42" s="26">
        <v>1</v>
      </c>
      <c r="D42" s="26">
        <v>2</v>
      </c>
      <c r="E42" s="41" t="s">
        <v>331</v>
      </c>
      <c r="F42" s="27" t="s">
        <v>429</v>
      </c>
      <c r="G42" s="23"/>
      <c r="H42" s="23">
        <f>94341.11+5244433.64</f>
        <v>5338774.75</v>
      </c>
      <c r="I42" s="23">
        <v>685083.72</v>
      </c>
      <c r="J42" s="23">
        <f t="shared" si="7"/>
        <v>6023858.4699999997</v>
      </c>
      <c r="K42" s="22">
        <f t="shared" si="6"/>
        <v>7.912088092259778E-2</v>
      </c>
    </row>
    <row r="43" spans="1:11" x14ac:dyDescent="0.2">
      <c r="A43" s="27">
        <v>2</v>
      </c>
      <c r="B43" s="26">
        <v>1</v>
      </c>
      <c r="C43" s="26">
        <v>1</v>
      </c>
      <c r="D43" s="26">
        <v>2</v>
      </c>
      <c r="E43" s="41" t="s">
        <v>412</v>
      </c>
      <c r="F43" s="27" t="s">
        <v>473</v>
      </c>
      <c r="G43" s="23"/>
      <c r="H43" s="23">
        <f>248937.77+14300+78066.45+285522.28+71947.42+1313210.24</f>
        <v>2011984.1600000001</v>
      </c>
      <c r="I43" s="23"/>
      <c r="J43" s="23"/>
      <c r="K43" s="22"/>
    </row>
    <row r="44" spans="1:11" x14ac:dyDescent="0.2">
      <c r="A44" s="33">
        <v>2</v>
      </c>
      <c r="B44" s="32">
        <v>1</v>
      </c>
      <c r="C44" s="32">
        <v>1</v>
      </c>
      <c r="D44" s="32">
        <v>3</v>
      </c>
      <c r="E44" s="32"/>
      <c r="F44" s="33" t="s">
        <v>428</v>
      </c>
      <c r="G44" s="29">
        <f>SUM(G45)</f>
        <v>0</v>
      </c>
      <c r="H44" s="29">
        <f t="shared" ref="H44:I44" si="8">SUM(H45)</f>
        <v>0</v>
      </c>
      <c r="I44" s="29">
        <f t="shared" si="8"/>
        <v>0</v>
      </c>
      <c r="J44" s="29">
        <f>SUM(G44:I44)</f>
        <v>0</v>
      </c>
      <c r="K44" s="28"/>
    </row>
    <row r="45" spans="1:11" x14ac:dyDescent="0.2">
      <c r="A45" s="27">
        <v>2</v>
      </c>
      <c r="B45" s="26">
        <v>1</v>
      </c>
      <c r="C45" s="26">
        <v>1</v>
      </c>
      <c r="D45" s="26">
        <v>3</v>
      </c>
      <c r="E45" s="41" t="s">
        <v>124</v>
      </c>
      <c r="F45" s="27" t="s">
        <v>428</v>
      </c>
      <c r="G45" s="23"/>
      <c r="H45" s="23"/>
      <c r="I45" s="23"/>
      <c r="J45" s="23">
        <f>SUM(G45:I45)</f>
        <v>0</v>
      </c>
      <c r="K45" s="22">
        <f>J45/$J$25</f>
        <v>0</v>
      </c>
    </row>
    <row r="46" spans="1:11" x14ac:dyDescent="0.2">
      <c r="A46" s="33">
        <v>2</v>
      </c>
      <c r="B46" s="32">
        <v>1</v>
      </c>
      <c r="C46" s="32">
        <v>1</v>
      </c>
      <c r="D46" s="32">
        <v>4</v>
      </c>
      <c r="E46" s="32"/>
      <c r="F46" s="33" t="s">
        <v>427</v>
      </c>
      <c r="G46" s="29">
        <f>SUM(G47)</f>
        <v>0</v>
      </c>
      <c r="H46" s="29">
        <f t="shared" ref="H46:I46" si="9">SUM(H47)</f>
        <v>0</v>
      </c>
      <c r="I46" s="29">
        <f t="shared" si="9"/>
        <v>0</v>
      </c>
      <c r="J46" s="29">
        <f>SUM(G46:I46)</f>
        <v>0</v>
      </c>
      <c r="K46" s="28"/>
    </row>
    <row r="47" spans="1:11" x14ac:dyDescent="0.2">
      <c r="A47" s="27">
        <v>2</v>
      </c>
      <c r="B47" s="26">
        <v>1</v>
      </c>
      <c r="C47" s="26">
        <v>1</v>
      </c>
      <c r="D47" s="26">
        <v>4</v>
      </c>
      <c r="E47" s="41" t="s">
        <v>124</v>
      </c>
      <c r="F47" s="27" t="s">
        <v>427</v>
      </c>
      <c r="G47" s="23"/>
      <c r="H47" s="23"/>
      <c r="I47" s="23"/>
      <c r="J47" s="23">
        <f>SUM(G47:I47)</f>
        <v>0</v>
      </c>
      <c r="K47" s="22">
        <f>J47/$J$25</f>
        <v>0</v>
      </c>
    </row>
    <row r="48" spans="1:11" x14ac:dyDescent="0.2">
      <c r="A48" s="33">
        <v>2</v>
      </c>
      <c r="B48" s="32">
        <v>1</v>
      </c>
      <c r="C48" s="32">
        <v>1</v>
      </c>
      <c r="D48" s="32">
        <v>5</v>
      </c>
      <c r="E48" s="32"/>
      <c r="F48" s="33" t="s">
        <v>426</v>
      </c>
      <c r="G48" s="29">
        <f>SUM(G49:G52)</f>
        <v>0</v>
      </c>
      <c r="H48" s="29">
        <f t="shared" ref="H48:I48" si="10">SUM(H49:H52)</f>
        <v>721892.09000000008</v>
      </c>
      <c r="I48" s="29">
        <f t="shared" si="10"/>
        <v>0</v>
      </c>
      <c r="J48" s="29">
        <f>SUM(G48:I48)</f>
        <v>721892.09000000008</v>
      </c>
      <c r="K48" s="28"/>
    </row>
    <row r="49" spans="1:11" x14ac:dyDescent="0.2">
      <c r="A49" s="27">
        <v>2</v>
      </c>
      <c r="B49" s="26">
        <v>1</v>
      </c>
      <c r="C49" s="26">
        <v>1</v>
      </c>
      <c r="D49" s="26">
        <v>5</v>
      </c>
      <c r="E49" s="41" t="s">
        <v>124</v>
      </c>
      <c r="F49" s="27" t="s">
        <v>426</v>
      </c>
      <c r="G49" s="23"/>
      <c r="H49" s="23"/>
      <c r="I49" s="23"/>
      <c r="J49" s="23">
        <f t="shared" ref="J49:J112" si="11">SUM(G49:I49)</f>
        <v>0</v>
      </c>
      <c r="K49" s="22">
        <f t="shared" ref="K49:K52" si="12">J49/$J$25</f>
        <v>0</v>
      </c>
    </row>
    <row r="50" spans="1:11" x14ac:dyDescent="0.2">
      <c r="A50" s="27">
        <v>2</v>
      </c>
      <c r="B50" s="26">
        <v>1</v>
      </c>
      <c r="C50" s="26">
        <v>1</v>
      </c>
      <c r="D50" s="26">
        <v>5</v>
      </c>
      <c r="E50" s="41" t="s">
        <v>128</v>
      </c>
      <c r="F50" s="27" t="s">
        <v>425</v>
      </c>
      <c r="G50" s="23"/>
      <c r="H50" s="23"/>
      <c r="I50" s="23"/>
      <c r="J50" s="23">
        <f t="shared" si="11"/>
        <v>0</v>
      </c>
      <c r="K50" s="22">
        <f t="shared" si="12"/>
        <v>0</v>
      </c>
    </row>
    <row r="51" spans="1:11" x14ac:dyDescent="0.2">
      <c r="A51" s="27">
        <v>2</v>
      </c>
      <c r="B51" s="26">
        <v>1</v>
      </c>
      <c r="C51" s="26">
        <v>1</v>
      </c>
      <c r="D51" s="26">
        <v>5</v>
      </c>
      <c r="E51" s="41" t="s">
        <v>126</v>
      </c>
      <c r="F51" s="27" t="s">
        <v>424</v>
      </c>
      <c r="G51" s="23"/>
      <c r="H51" s="23">
        <f>322936.9+89817</f>
        <v>412753.9</v>
      </c>
      <c r="I51" s="23"/>
      <c r="J51" s="23">
        <f t="shared" si="11"/>
        <v>412753.9</v>
      </c>
      <c r="K51" s="22">
        <f t="shared" si="12"/>
        <v>5.4213511713262141E-3</v>
      </c>
    </row>
    <row r="52" spans="1:11" x14ac:dyDescent="0.2">
      <c r="A52" s="27">
        <v>2</v>
      </c>
      <c r="B52" s="26">
        <v>1</v>
      </c>
      <c r="C52" s="26">
        <v>1</v>
      </c>
      <c r="D52" s="26">
        <v>5</v>
      </c>
      <c r="E52" s="41" t="s">
        <v>206</v>
      </c>
      <c r="F52" s="27" t="s">
        <v>423</v>
      </c>
      <c r="G52" s="23"/>
      <c r="H52" s="23">
        <f>294631.52+14506.67</f>
        <v>309138.19</v>
      </c>
      <c r="I52" s="23"/>
      <c r="J52" s="23">
        <f t="shared" si="11"/>
        <v>309138.19</v>
      </c>
      <c r="K52" s="22">
        <f t="shared" si="12"/>
        <v>4.0604018240849218E-3</v>
      </c>
    </row>
    <row r="53" spans="1:11" x14ac:dyDescent="0.2">
      <c r="A53" s="44">
        <v>2</v>
      </c>
      <c r="B53" s="39">
        <v>1</v>
      </c>
      <c r="C53" s="39">
        <v>2</v>
      </c>
      <c r="D53" s="39"/>
      <c r="E53" s="39"/>
      <c r="F53" s="44" t="s">
        <v>422</v>
      </c>
      <c r="G53" s="37">
        <f>+G54+G56</f>
        <v>0</v>
      </c>
      <c r="H53" s="37">
        <f t="shared" ref="H53:I53" si="13">+H54+H56</f>
        <v>519649</v>
      </c>
      <c r="I53" s="37">
        <f t="shared" si="13"/>
        <v>0</v>
      </c>
      <c r="J53" s="37">
        <f>SUM(G53:I53)</f>
        <v>519649</v>
      </c>
      <c r="K53" s="36"/>
    </row>
    <row r="54" spans="1:11" x14ac:dyDescent="0.2">
      <c r="A54" s="33">
        <v>2</v>
      </c>
      <c r="B54" s="32">
        <v>1</v>
      </c>
      <c r="C54" s="32">
        <v>2</v>
      </c>
      <c r="D54" s="32">
        <v>1</v>
      </c>
      <c r="E54" s="32"/>
      <c r="F54" s="33" t="s">
        <v>421</v>
      </c>
      <c r="G54" s="29">
        <f>SUM(G55)</f>
        <v>0</v>
      </c>
      <c r="H54" s="29">
        <f t="shared" ref="H54:I54" si="14">SUM(H55)</f>
        <v>0</v>
      </c>
      <c r="I54" s="29">
        <f t="shared" si="14"/>
        <v>0</v>
      </c>
      <c r="J54" s="29">
        <f>SUM(G54:I54)</f>
        <v>0</v>
      </c>
      <c r="K54" s="28"/>
    </row>
    <row r="55" spans="1:11" x14ac:dyDescent="0.2">
      <c r="A55" s="27">
        <v>2</v>
      </c>
      <c r="B55" s="26">
        <v>1</v>
      </c>
      <c r="C55" s="26">
        <v>2</v>
      </c>
      <c r="D55" s="26">
        <v>1</v>
      </c>
      <c r="E55" s="41" t="s">
        <v>124</v>
      </c>
      <c r="F55" s="27" t="s">
        <v>421</v>
      </c>
      <c r="G55" s="23"/>
      <c r="H55" s="23"/>
      <c r="I55" s="23"/>
      <c r="J55" s="23">
        <f>SUM(G55:I55)</f>
        <v>0</v>
      </c>
      <c r="K55" s="22">
        <f>J55/$J$25</f>
        <v>0</v>
      </c>
    </row>
    <row r="56" spans="1:11" x14ac:dyDescent="0.2">
      <c r="A56" s="33">
        <v>2</v>
      </c>
      <c r="B56" s="32">
        <v>1</v>
      </c>
      <c r="C56" s="32">
        <v>2</v>
      </c>
      <c r="D56" s="32">
        <v>2</v>
      </c>
      <c r="E56" s="32"/>
      <c r="F56" s="33" t="s">
        <v>420</v>
      </c>
      <c r="G56" s="104">
        <f>SUM(G57:G65)</f>
        <v>0</v>
      </c>
      <c r="H56" s="29">
        <f t="shared" ref="H56:I56" si="15">SUM(H57:H65)</f>
        <v>519649</v>
      </c>
      <c r="I56" s="29">
        <f t="shared" si="15"/>
        <v>0</v>
      </c>
      <c r="J56" s="29">
        <f>SUM(G56:I56)</f>
        <v>519649</v>
      </c>
      <c r="K56" s="28"/>
    </row>
    <row r="57" spans="1:11" x14ac:dyDescent="0.2">
      <c r="A57" s="27">
        <v>2</v>
      </c>
      <c r="B57" s="26">
        <v>1</v>
      </c>
      <c r="C57" s="26">
        <v>2</v>
      </c>
      <c r="D57" s="26">
        <v>2</v>
      </c>
      <c r="E57" s="41" t="s">
        <v>124</v>
      </c>
      <c r="F57" s="27" t="s">
        <v>419</v>
      </c>
      <c r="G57" s="24"/>
      <c r="H57" s="24"/>
      <c r="I57" s="24"/>
      <c r="J57" s="23">
        <f t="shared" si="11"/>
        <v>0</v>
      </c>
      <c r="K57" s="22">
        <f t="shared" ref="K57:K65" si="16">J57/$J$25</f>
        <v>0</v>
      </c>
    </row>
    <row r="58" spans="1:11" ht="25.5" x14ac:dyDescent="0.2">
      <c r="A58" s="27">
        <v>2</v>
      </c>
      <c r="B58" s="26">
        <v>1</v>
      </c>
      <c r="C58" s="26">
        <v>2</v>
      </c>
      <c r="D58" s="26">
        <v>2</v>
      </c>
      <c r="E58" s="41" t="s">
        <v>126</v>
      </c>
      <c r="F58" s="25" t="s">
        <v>418</v>
      </c>
      <c r="G58" s="24"/>
      <c r="H58" s="24"/>
      <c r="I58" s="24"/>
      <c r="J58" s="23">
        <f t="shared" si="11"/>
        <v>0</v>
      </c>
      <c r="K58" s="22">
        <f t="shared" si="16"/>
        <v>0</v>
      </c>
    </row>
    <row r="59" spans="1:11" x14ac:dyDescent="0.2">
      <c r="A59" s="27">
        <v>2</v>
      </c>
      <c r="B59" s="26">
        <v>1</v>
      </c>
      <c r="C59" s="26">
        <v>2</v>
      </c>
      <c r="D59" s="26">
        <v>2</v>
      </c>
      <c r="E59" s="41" t="s">
        <v>206</v>
      </c>
      <c r="F59" s="27" t="s">
        <v>417</v>
      </c>
      <c r="G59" s="24"/>
      <c r="H59" s="24"/>
      <c r="I59" s="24"/>
      <c r="J59" s="23">
        <f t="shared" si="11"/>
        <v>0</v>
      </c>
      <c r="K59" s="22">
        <f t="shared" si="16"/>
        <v>0</v>
      </c>
    </row>
    <row r="60" spans="1:11" x14ac:dyDescent="0.2">
      <c r="A60" s="27">
        <v>2</v>
      </c>
      <c r="B60" s="26">
        <v>1</v>
      </c>
      <c r="C60" s="26">
        <v>2</v>
      </c>
      <c r="D60" s="26">
        <v>2</v>
      </c>
      <c r="E60" s="41" t="s">
        <v>204</v>
      </c>
      <c r="F60" s="27" t="s">
        <v>416</v>
      </c>
      <c r="G60" s="23"/>
      <c r="H60" s="23">
        <v>453236</v>
      </c>
      <c r="I60" s="24"/>
      <c r="J60" s="23">
        <f t="shared" si="11"/>
        <v>453236</v>
      </c>
      <c r="K60" s="22">
        <f t="shared" si="16"/>
        <v>5.9530667535478352E-3</v>
      </c>
    </row>
    <row r="61" spans="1:11" x14ac:dyDescent="0.2">
      <c r="A61" s="27">
        <v>2</v>
      </c>
      <c r="B61" s="26">
        <v>1</v>
      </c>
      <c r="C61" s="26">
        <v>2</v>
      </c>
      <c r="D61" s="26">
        <v>2</v>
      </c>
      <c r="E61" s="41" t="s">
        <v>228</v>
      </c>
      <c r="F61" s="27" t="s">
        <v>415</v>
      </c>
      <c r="G61" s="24"/>
      <c r="H61" s="23"/>
      <c r="I61" s="24"/>
      <c r="J61" s="23">
        <f t="shared" si="11"/>
        <v>0</v>
      </c>
      <c r="K61" s="22">
        <f t="shared" si="16"/>
        <v>0</v>
      </c>
    </row>
    <row r="62" spans="1:11" x14ac:dyDescent="0.2">
      <c r="A62" s="27">
        <v>2</v>
      </c>
      <c r="B62" s="26">
        <v>1</v>
      </c>
      <c r="C62" s="26">
        <v>2</v>
      </c>
      <c r="D62" s="26">
        <v>2</v>
      </c>
      <c r="E62" s="41" t="s">
        <v>236</v>
      </c>
      <c r="F62" s="27" t="s">
        <v>414</v>
      </c>
      <c r="G62" s="24"/>
      <c r="H62" s="24"/>
      <c r="I62" s="24"/>
      <c r="J62" s="23">
        <f t="shared" si="11"/>
        <v>0</v>
      </c>
      <c r="K62" s="22">
        <f t="shared" si="16"/>
        <v>0</v>
      </c>
    </row>
    <row r="63" spans="1:11" x14ac:dyDescent="0.2">
      <c r="A63" s="27">
        <v>2</v>
      </c>
      <c r="B63" s="26">
        <v>1</v>
      </c>
      <c r="C63" s="26">
        <v>2</v>
      </c>
      <c r="D63" s="26">
        <v>2</v>
      </c>
      <c r="E63" s="41" t="s">
        <v>331</v>
      </c>
      <c r="F63" s="27" t="s">
        <v>413</v>
      </c>
      <c r="G63" s="23"/>
      <c r="H63" s="23">
        <v>66413</v>
      </c>
      <c r="I63" s="24"/>
      <c r="J63" s="23">
        <f t="shared" si="11"/>
        <v>66413</v>
      </c>
      <c r="K63" s="22">
        <f t="shared" si="16"/>
        <v>8.7230719162505264E-4</v>
      </c>
    </row>
    <row r="64" spans="1:11" x14ac:dyDescent="0.2">
      <c r="A64" s="27">
        <v>2</v>
      </c>
      <c r="B64" s="26">
        <v>1</v>
      </c>
      <c r="C64" s="26">
        <v>2</v>
      </c>
      <c r="D64" s="26">
        <v>2</v>
      </c>
      <c r="E64" s="41" t="s">
        <v>412</v>
      </c>
      <c r="F64" s="27" t="s">
        <v>411</v>
      </c>
      <c r="G64" s="24"/>
      <c r="H64" s="24"/>
      <c r="I64" s="24"/>
      <c r="J64" s="23">
        <f t="shared" si="11"/>
        <v>0</v>
      </c>
      <c r="K64" s="22">
        <f t="shared" si="16"/>
        <v>0</v>
      </c>
    </row>
    <row r="65" spans="1:11" ht="25.5" x14ac:dyDescent="0.2">
      <c r="A65" s="27">
        <v>2</v>
      </c>
      <c r="B65" s="26">
        <v>1</v>
      </c>
      <c r="C65" s="26">
        <v>2</v>
      </c>
      <c r="D65" s="26">
        <v>2</v>
      </c>
      <c r="E65" s="26">
        <v>10</v>
      </c>
      <c r="F65" s="25" t="s">
        <v>410</v>
      </c>
      <c r="G65" s="24"/>
      <c r="H65" s="24"/>
      <c r="I65" s="24"/>
      <c r="J65" s="23">
        <f t="shared" si="11"/>
        <v>0</v>
      </c>
      <c r="K65" s="22">
        <f t="shared" si="16"/>
        <v>0</v>
      </c>
    </row>
    <row r="66" spans="1:11" x14ac:dyDescent="0.2">
      <c r="A66" s="40">
        <v>2</v>
      </c>
      <c r="B66" s="39">
        <v>1</v>
      </c>
      <c r="C66" s="39">
        <v>3</v>
      </c>
      <c r="D66" s="39"/>
      <c r="E66" s="39"/>
      <c r="F66" s="40" t="s">
        <v>409</v>
      </c>
      <c r="G66" s="37">
        <f>+G67+G70</f>
        <v>0</v>
      </c>
      <c r="H66" s="37">
        <f t="shared" ref="H66:I66" si="17">+H67+H70</f>
        <v>0</v>
      </c>
      <c r="I66" s="37">
        <f t="shared" si="17"/>
        <v>0</v>
      </c>
      <c r="J66" s="37">
        <f>SUM(G66:I66)</f>
        <v>0</v>
      </c>
      <c r="K66" s="36"/>
    </row>
    <row r="67" spans="1:11" x14ac:dyDescent="0.2">
      <c r="A67" s="35">
        <v>2</v>
      </c>
      <c r="B67" s="32">
        <v>1</v>
      </c>
      <c r="C67" s="32">
        <v>3</v>
      </c>
      <c r="D67" s="32">
        <v>1</v>
      </c>
      <c r="E67" s="32"/>
      <c r="F67" s="35" t="s">
        <v>408</v>
      </c>
      <c r="G67" s="29">
        <f>SUM(G68:G69)</f>
        <v>0</v>
      </c>
      <c r="H67" s="29">
        <f t="shared" ref="H67:I67" si="18">SUM(H68:H69)</f>
        <v>0</v>
      </c>
      <c r="I67" s="29">
        <f t="shared" si="18"/>
        <v>0</v>
      </c>
      <c r="J67" s="29">
        <f>SUM(G67:I67)</f>
        <v>0</v>
      </c>
      <c r="K67" s="28"/>
    </row>
    <row r="68" spans="1:11" x14ac:dyDescent="0.2">
      <c r="A68" s="34">
        <v>2</v>
      </c>
      <c r="B68" s="26">
        <v>1</v>
      </c>
      <c r="C68" s="26">
        <v>3</v>
      </c>
      <c r="D68" s="26">
        <v>1</v>
      </c>
      <c r="E68" s="41" t="s">
        <v>124</v>
      </c>
      <c r="F68" s="34" t="s">
        <v>407</v>
      </c>
      <c r="G68" s="24"/>
      <c r="H68" s="24"/>
      <c r="I68" s="24"/>
      <c r="J68" s="23">
        <f t="shared" si="11"/>
        <v>0</v>
      </c>
      <c r="K68" s="22">
        <f>J68/$J$25</f>
        <v>0</v>
      </c>
    </row>
    <row r="69" spans="1:11" x14ac:dyDescent="0.2">
      <c r="A69" s="34">
        <v>2</v>
      </c>
      <c r="B69" s="26">
        <v>1</v>
      </c>
      <c r="C69" s="26">
        <v>3</v>
      </c>
      <c r="D69" s="26">
        <v>1</v>
      </c>
      <c r="E69" s="41" t="s">
        <v>128</v>
      </c>
      <c r="F69" s="34" t="s">
        <v>406</v>
      </c>
      <c r="G69" s="24"/>
      <c r="H69" s="24"/>
      <c r="I69" s="24"/>
      <c r="J69" s="23">
        <f t="shared" si="11"/>
        <v>0</v>
      </c>
      <c r="K69" s="22">
        <f>J69/$J$25</f>
        <v>0</v>
      </c>
    </row>
    <row r="70" spans="1:11" x14ac:dyDescent="0.2">
      <c r="A70" s="35">
        <v>2</v>
      </c>
      <c r="B70" s="32">
        <v>1</v>
      </c>
      <c r="C70" s="32">
        <v>3</v>
      </c>
      <c r="D70" s="32">
        <v>2</v>
      </c>
      <c r="E70" s="32"/>
      <c r="F70" s="35" t="s">
        <v>405</v>
      </c>
      <c r="G70" s="29">
        <f>SUM(G71:G72)</f>
        <v>0</v>
      </c>
      <c r="H70" s="29">
        <f t="shared" ref="H70:I70" si="19">SUM(H71:H72)</f>
        <v>0</v>
      </c>
      <c r="I70" s="29">
        <f t="shared" si="19"/>
        <v>0</v>
      </c>
      <c r="J70" s="29">
        <f>SUM(G70:I70)</f>
        <v>0</v>
      </c>
      <c r="K70" s="28"/>
    </row>
    <row r="71" spans="1:11" x14ac:dyDescent="0.2">
      <c r="A71" s="34">
        <v>2</v>
      </c>
      <c r="B71" s="26">
        <v>1</v>
      </c>
      <c r="C71" s="26">
        <v>3</v>
      </c>
      <c r="D71" s="26">
        <v>2</v>
      </c>
      <c r="E71" s="41" t="s">
        <v>124</v>
      </c>
      <c r="F71" s="34" t="s">
        <v>404</v>
      </c>
      <c r="G71" s="24"/>
      <c r="H71" s="24"/>
      <c r="I71" s="24"/>
      <c r="J71" s="23">
        <f t="shared" si="11"/>
        <v>0</v>
      </c>
      <c r="K71" s="22">
        <f>J71/$J$25</f>
        <v>0</v>
      </c>
    </row>
    <row r="72" spans="1:11" x14ac:dyDescent="0.2">
      <c r="A72" s="34">
        <v>2</v>
      </c>
      <c r="B72" s="26">
        <v>1</v>
      </c>
      <c r="C72" s="26">
        <v>3</v>
      </c>
      <c r="D72" s="26">
        <v>2</v>
      </c>
      <c r="E72" s="41" t="s">
        <v>128</v>
      </c>
      <c r="F72" s="34" t="s">
        <v>403</v>
      </c>
      <c r="G72" s="24"/>
      <c r="H72" s="24"/>
      <c r="I72" s="24"/>
      <c r="J72" s="23">
        <f t="shared" si="11"/>
        <v>0</v>
      </c>
      <c r="K72" s="22">
        <f>J72/$J$25</f>
        <v>0</v>
      </c>
    </row>
    <row r="73" spans="1:11" x14ac:dyDescent="0.2">
      <c r="A73" s="40">
        <v>2</v>
      </c>
      <c r="B73" s="39">
        <v>1</v>
      </c>
      <c r="C73" s="39">
        <v>4</v>
      </c>
      <c r="D73" s="39"/>
      <c r="E73" s="39"/>
      <c r="F73" s="40" t="s">
        <v>402</v>
      </c>
      <c r="G73" s="37">
        <f>+G74+G76</f>
        <v>0</v>
      </c>
      <c r="H73" s="37">
        <f t="shared" ref="H73:I73" si="20">+H74+H76</f>
        <v>0</v>
      </c>
      <c r="I73" s="37">
        <f t="shared" si="20"/>
        <v>0</v>
      </c>
      <c r="J73" s="37">
        <f>SUM(G73:I73)</f>
        <v>0</v>
      </c>
      <c r="K73" s="36"/>
    </row>
    <row r="74" spans="1:11" x14ac:dyDescent="0.2">
      <c r="A74" s="33">
        <v>2</v>
      </c>
      <c r="B74" s="32">
        <v>1</v>
      </c>
      <c r="C74" s="32">
        <v>4</v>
      </c>
      <c r="D74" s="32">
        <v>1</v>
      </c>
      <c r="E74" s="32"/>
      <c r="F74" s="33" t="s">
        <v>401</v>
      </c>
      <c r="G74" s="29">
        <f>SUM(G75)</f>
        <v>0</v>
      </c>
      <c r="H74" s="29">
        <f t="shared" ref="H74:I74" si="21">SUM(H75)</f>
        <v>0</v>
      </c>
      <c r="I74" s="29">
        <f t="shared" si="21"/>
        <v>0</v>
      </c>
      <c r="J74" s="29">
        <f t="shared" si="11"/>
        <v>0</v>
      </c>
      <c r="K74" s="28"/>
    </row>
    <row r="75" spans="1:11" x14ac:dyDescent="0.2">
      <c r="A75" s="27">
        <v>2</v>
      </c>
      <c r="B75" s="26">
        <v>1</v>
      </c>
      <c r="C75" s="26">
        <v>4</v>
      </c>
      <c r="D75" s="26">
        <v>1</v>
      </c>
      <c r="E75" s="41" t="s">
        <v>124</v>
      </c>
      <c r="F75" s="27" t="s">
        <v>401</v>
      </c>
      <c r="G75" s="23"/>
      <c r="H75" s="23"/>
      <c r="I75" s="23"/>
      <c r="J75" s="23">
        <f t="shared" si="11"/>
        <v>0</v>
      </c>
      <c r="K75" s="22">
        <f>J75/$J$25</f>
        <v>0</v>
      </c>
    </row>
    <row r="76" spans="1:11" x14ac:dyDescent="0.2">
      <c r="A76" s="33">
        <v>2</v>
      </c>
      <c r="B76" s="32">
        <v>1</v>
      </c>
      <c r="C76" s="32">
        <v>4</v>
      </c>
      <c r="D76" s="32">
        <v>2</v>
      </c>
      <c r="E76" s="32"/>
      <c r="F76" s="33" t="s">
        <v>400</v>
      </c>
      <c r="G76" s="29">
        <f>SUM(G77:G79)</f>
        <v>0</v>
      </c>
      <c r="H76" s="29">
        <f t="shared" ref="H76:I76" si="22">SUM(H77:H79)</f>
        <v>0</v>
      </c>
      <c r="I76" s="29">
        <f t="shared" si="22"/>
        <v>0</v>
      </c>
      <c r="J76" s="29">
        <f>SUM(G76:I76)</f>
        <v>0</v>
      </c>
      <c r="K76" s="28"/>
    </row>
    <row r="77" spans="1:11" x14ac:dyDescent="0.2">
      <c r="A77" s="27">
        <v>2</v>
      </c>
      <c r="B77" s="26">
        <v>1</v>
      </c>
      <c r="C77" s="26">
        <v>4</v>
      </c>
      <c r="D77" s="26">
        <v>2</v>
      </c>
      <c r="E77" s="41" t="s">
        <v>124</v>
      </c>
      <c r="F77" s="27" t="s">
        <v>399</v>
      </c>
      <c r="G77" s="24"/>
      <c r="H77" s="24"/>
      <c r="I77" s="24"/>
      <c r="J77" s="23">
        <f t="shared" si="11"/>
        <v>0</v>
      </c>
      <c r="K77" s="22">
        <f>J77/$J$25</f>
        <v>0</v>
      </c>
    </row>
    <row r="78" spans="1:11" x14ac:dyDescent="0.2">
      <c r="A78" s="27">
        <v>2</v>
      </c>
      <c r="B78" s="26">
        <v>1</v>
      </c>
      <c r="C78" s="26">
        <v>4</v>
      </c>
      <c r="D78" s="26">
        <v>2</v>
      </c>
      <c r="E78" s="41" t="s">
        <v>128</v>
      </c>
      <c r="F78" s="27" t="s">
        <v>398</v>
      </c>
      <c r="G78" s="24"/>
      <c r="H78" s="24"/>
      <c r="I78" s="24"/>
      <c r="J78" s="23">
        <f t="shared" si="11"/>
        <v>0</v>
      </c>
      <c r="K78" s="22">
        <f>J78/$J$25</f>
        <v>0</v>
      </c>
    </row>
    <row r="79" spans="1:11" x14ac:dyDescent="0.2">
      <c r="A79" s="27">
        <v>2</v>
      </c>
      <c r="B79" s="26">
        <v>1</v>
      </c>
      <c r="C79" s="26">
        <v>4</v>
      </c>
      <c r="D79" s="26">
        <v>2</v>
      </c>
      <c r="E79" s="41" t="s">
        <v>126</v>
      </c>
      <c r="F79" s="27" t="s">
        <v>397</v>
      </c>
      <c r="G79" s="24"/>
      <c r="H79" s="24"/>
      <c r="I79" s="24"/>
      <c r="J79" s="23">
        <f t="shared" si="11"/>
        <v>0</v>
      </c>
      <c r="K79" s="22">
        <f>J79/$J$25</f>
        <v>0</v>
      </c>
    </row>
    <row r="80" spans="1:11" x14ac:dyDescent="0.2">
      <c r="A80" s="40">
        <v>2</v>
      </c>
      <c r="B80" s="39">
        <v>1</v>
      </c>
      <c r="C80" s="39">
        <v>5</v>
      </c>
      <c r="D80" s="39"/>
      <c r="E80" s="39"/>
      <c r="F80" s="40" t="s">
        <v>396</v>
      </c>
      <c r="G80" s="37">
        <f>+G81+G83+G85+G87</f>
        <v>3373434.1200000006</v>
      </c>
      <c r="H80" s="37">
        <f t="shared" ref="H80:I80" si="23">+H81+H83+H85+H87</f>
        <v>173114.80000000002</v>
      </c>
      <c r="I80" s="37">
        <f t="shared" si="23"/>
        <v>0</v>
      </c>
      <c r="J80" s="37">
        <f>SUM(G80:I80)</f>
        <v>3546548.9200000004</v>
      </c>
      <c r="K80" s="36"/>
    </row>
    <row r="81" spans="1:11" x14ac:dyDescent="0.2">
      <c r="A81" s="33">
        <v>2</v>
      </c>
      <c r="B81" s="32">
        <v>1</v>
      </c>
      <c r="C81" s="32">
        <v>5</v>
      </c>
      <c r="D81" s="32">
        <v>1</v>
      </c>
      <c r="E81" s="32"/>
      <c r="F81" s="33" t="s">
        <v>395</v>
      </c>
      <c r="G81" s="104">
        <f>+G82</f>
        <v>1655120</v>
      </c>
      <c r="H81" s="104">
        <f>+H82</f>
        <v>155894.62</v>
      </c>
      <c r="I81" s="29">
        <f>SUM(I82)</f>
        <v>0</v>
      </c>
      <c r="J81" s="29">
        <f>SUM(G81:I81)</f>
        <v>1811014.62</v>
      </c>
      <c r="K81" s="28"/>
    </row>
    <row r="82" spans="1:11" x14ac:dyDescent="0.2">
      <c r="A82" s="27">
        <v>2</v>
      </c>
      <c r="B82" s="26">
        <v>1</v>
      </c>
      <c r="C82" s="26">
        <v>5</v>
      </c>
      <c r="D82" s="26">
        <v>1</v>
      </c>
      <c r="E82" s="41" t="s">
        <v>124</v>
      </c>
      <c r="F82" s="27" t="s">
        <v>395</v>
      </c>
      <c r="G82" s="23">
        <f>371830.38+1283289.62</f>
        <v>1655120</v>
      </c>
      <c r="H82" s="23">
        <f>5378.81+6688.78+1424.03+142403</f>
        <v>155894.62</v>
      </c>
      <c r="I82" s="24">
        <v>0</v>
      </c>
      <c r="J82" s="23">
        <f>SUM(H82:I82)</f>
        <v>155894.62</v>
      </c>
      <c r="K82" s="22">
        <f>J82/$J$25</f>
        <v>2.0476111327850685E-3</v>
      </c>
    </row>
    <row r="83" spans="1:11" x14ac:dyDescent="0.2">
      <c r="A83" s="33">
        <v>2</v>
      </c>
      <c r="B83" s="32">
        <v>1</v>
      </c>
      <c r="C83" s="32">
        <v>5</v>
      </c>
      <c r="D83" s="32">
        <v>2</v>
      </c>
      <c r="E83" s="32"/>
      <c r="F83" s="33" t="s">
        <v>394</v>
      </c>
      <c r="G83" s="104">
        <f>+G84</f>
        <v>1657454.4000000001</v>
      </c>
      <c r="H83" s="29">
        <f>+H84</f>
        <v>14936.7</v>
      </c>
      <c r="I83" s="29">
        <f t="shared" ref="I83" si="24">SUM(I84)</f>
        <v>0</v>
      </c>
      <c r="J83" s="29">
        <f>SUM(G83:I83)</f>
        <v>1672391.1</v>
      </c>
      <c r="K83" s="28"/>
    </row>
    <row r="84" spans="1:11" x14ac:dyDescent="0.2">
      <c r="A84" s="27">
        <v>2</v>
      </c>
      <c r="B84" s="26">
        <v>1</v>
      </c>
      <c r="C84" s="26">
        <v>5</v>
      </c>
      <c r="D84" s="26">
        <v>2</v>
      </c>
      <c r="E84" s="41" t="s">
        <v>124</v>
      </c>
      <c r="F84" s="27" t="s">
        <v>394</v>
      </c>
      <c r="G84" s="23">
        <f>372354.84+1285099.56</f>
        <v>1657454.4000000001</v>
      </c>
      <c r="H84" s="23">
        <f>5386.4+6698.22+1426.04+1426.04</f>
        <v>14936.7</v>
      </c>
      <c r="I84" s="24"/>
      <c r="J84" s="23">
        <f>SUM(H84:I84)</f>
        <v>14936.7</v>
      </c>
      <c r="K84" s="22">
        <f>J84/$J$25</f>
        <v>1.9618735532419743E-4</v>
      </c>
    </row>
    <row r="85" spans="1:11" x14ac:dyDescent="0.2">
      <c r="A85" s="33">
        <v>2</v>
      </c>
      <c r="B85" s="32">
        <v>1</v>
      </c>
      <c r="C85" s="32">
        <v>5</v>
      </c>
      <c r="D85" s="32">
        <v>3</v>
      </c>
      <c r="E85" s="32"/>
      <c r="F85" s="33" t="s">
        <v>393</v>
      </c>
      <c r="G85" s="104">
        <f>+G86</f>
        <v>60859.72</v>
      </c>
      <c r="H85" s="104">
        <f>+H86</f>
        <v>2283.48</v>
      </c>
      <c r="I85" s="29">
        <f t="shared" ref="I85" si="25">SUM(I86)</f>
        <v>0</v>
      </c>
      <c r="J85" s="29">
        <f>SUM(G85:I85)</f>
        <v>63143.200000000004</v>
      </c>
      <c r="K85" s="28"/>
    </row>
    <row r="86" spans="1:11" x14ac:dyDescent="0.2">
      <c r="A86" s="27">
        <v>2</v>
      </c>
      <c r="B86" s="26">
        <v>1</v>
      </c>
      <c r="C86" s="26">
        <v>5</v>
      </c>
      <c r="D86" s="26">
        <v>3</v>
      </c>
      <c r="E86" s="41" t="s">
        <v>124</v>
      </c>
      <c r="F86" s="27" t="s">
        <v>393</v>
      </c>
      <c r="G86" s="23">
        <v>60859.72</v>
      </c>
      <c r="H86" s="23">
        <f>910.38+1132.1+241</f>
        <v>2283.48</v>
      </c>
      <c r="I86" s="24"/>
      <c r="J86" s="23">
        <f>SUM(H86:I86)</f>
        <v>2283.48</v>
      </c>
      <c r="K86" s="22">
        <f>J86/$J$25</f>
        <v>2.9992562087723415E-5</v>
      </c>
    </row>
    <row r="87" spans="1:11" x14ac:dyDescent="0.2">
      <c r="A87" s="33">
        <v>2</v>
      </c>
      <c r="B87" s="32">
        <v>1</v>
      </c>
      <c r="C87" s="32">
        <v>5</v>
      </c>
      <c r="D87" s="32">
        <v>4</v>
      </c>
      <c r="E87" s="32"/>
      <c r="F87" s="33" t="s">
        <v>392</v>
      </c>
      <c r="G87" s="29">
        <f>SUM(G88)</f>
        <v>0</v>
      </c>
      <c r="H87" s="29">
        <f t="shared" ref="H87:I87" si="26">SUM(H88)</f>
        <v>0</v>
      </c>
      <c r="I87" s="29">
        <f t="shared" si="26"/>
        <v>0</v>
      </c>
      <c r="J87" s="29">
        <f>SUM(G87:I87)</f>
        <v>0</v>
      </c>
      <c r="K87" s="28"/>
    </row>
    <row r="88" spans="1:11" x14ac:dyDescent="0.2">
      <c r="A88" s="27">
        <v>2</v>
      </c>
      <c r="B88" s="26">
        <v>1</v>
      </c>
      <c r="C88" s="26">
        <v>5</v>
      </c>
      <c r="D88" s="26">
        <v>4</v>
      </c>
      <c r="E88" s="41" t="s">
        <v>124</v>
      </c>
      <c r="F88" s="27" t="s">
        <v>392</v>
      </c>
      <c r="G88" s="24"/>
      <c r="H88" s="24"/>
      <c r="I88" s="24"/>
      <c r="J88" s="23">
        <f t="shared" si="11"/>
        <v>0</v>
      </c>
      <c r="K88" s="22">
        <f>J88/$J$25</f>
        <v>0</v>
      </c>
    </row>
    <row r="89" spans="1:11" x14ac:dyDescent="0.2">
      <c r="A89" s="40">
        <v>2</v>
      </c>
      <c r="B89" s="50">
        <v>2</v>
      </c>
      <c r="C89" s="39"/>
      <c r="D89" s="39"/>
      <c r="E89" s="39"/>
      <c r="F89" s="40" t="s">
        <v>391</v>
      </c>
      <c r="G89" s="37">
        <f>G90+G108+G113+G118+G127+G148+G157+G179+G208</f>
        <v>0</v>
      </c>
      <c r="H89" s="37">
        <f>H90+H108+H113+H118+H127+H148+H157+H179+H208</f>
        <v>5424416.7209999999</v>
      </c>
      <c r="I89" s="37">
        <f>I90+I108+I113+I118+I127+I148+I157+I179+I208</f>
        <v>0</v>
      </c>
      <c r="J89" s="37">
        <f>SUM(G89:I89)</f>
        <v>5424416.7209999999</v>
      </c>
      <c r="K89" s="36">
        <f>J89/$J$25</f>
        <v>7.1247462335679565E-2</v>
      </c>
    </row>
    <row r="90" spans="1:11" x14ac:dyDescent="0.2">
      <c r="A90" s="40">
        <v>2</v>
      </c>
      <c r="B90" s="39">
        <v>2</v>
      </c>
      <c r="C90" s="39">
        <v>1</v>
      </c>
      <c r="D90" s="39"/>
      <c r="E90" s="39"/>
      <c r="F90" s="40" t="s">
        <v>390</v>
      </c>
      <c r="G90" s="37">
        <f>+G91+G93+G95+G97+G99+G101+G104+G106</f>
        <v>0</v>
      </c>
      <c r="H90" s="37">
        <f>+H91+H93+H95+H97+H99+H101+H104+H106</f>
        <v>1884723.73</v>
      </c>
      <c r="I90" s="37">
        <f t="shared" ref="I90" si="27">+I91+I93+I95+I97+I99+I101+I104+I106</f>
        <v>0</v>
      </c>
      <c r="J90" s="37">
        <f>SUM(G90:I90)</f>
        <v>1884723.73</v>
      </c>
      <c r="K90" s="36"/>
    </row>
    <row r="91" spans="1:11" x14ac:dyDescent="0.2">
      <c r="A91" s="35">
        <v>2</v>
      </c>
      <c r="B91" s="32">
        <v>2</v>
      </c>
      <c r="C91" s="32">
        <v>1</v>
      </c>
      <c r="D91" s="32">
        <v>1</v>
      </c>
      <c r="E91" s="32"/>
      <c r="F91" s="35" t="s">
        <v>389</v>
      </c>
      <c r="G91" s="29">
        <f>SUM(G92)</f>
        <v>0</v>
      </c>
      <c r="H91" s="29">
        <f t="shared" ref="H91:I91" si="28">SUM(H92)</f>
        <v>0</v>
      </c>
      <c r="I91" s="29">
        <f t="shared" si="28"/>
        <v>0</v>
      </c>
      <c r="J91" s="29">
        <f t="shared" si="11"/>
        <v>0</v>
      </c>
      <c r="K91" s="28"/>
    </row>
    <row r="92" spans="1:11" x14ac:dyDescent="0.2">
      <c r="A92" s="34">
        <v>2</v>
      </c>
      <c r="B92" s="26">
        <v>2</v>
      </c>
      <c r="C92" s="26">
        <v>1</v>
      </c>
      <c r="D92" s="26">
        <v>1</v>
      </c>
      <c r="E92" s="41" t="s">
        <v>124</v>
      </c>
      <c r="F92" s="34" t="s">
        <v>389</v>
      </c>
      <c r="G92" s="23"/>
      <c r="H92" s="23"/>
      <c r="I92" s="23"/>
      <c r="J92" s="23">
        <f t="shared" si="11"/>
        <v>0</v>
      </c>
      <c r="K92" s="22">
        <f>J92/$J$25</f>
        <v>0</v>
      </c>
    </row>
    <row r="93" spans="1:11" x14ac:dyDescent="0.2">
      <c r="A93" s="35">
        <v>2</v>
      </c>
      <c r="B93" s="32">
        <v>2</v>
      </c>
      <c r="C93" s="32">
        <v>1</v>
      </c>
      <c r="D93" s="32">
        <v>2</v>
      </c>
      <c r="E93" s="32"/>
      <c r="F93" s="35" t="s">
        <v>388</v>
      </c>
      <c r="G93" s="29">
        <f>SUM(G94)</f>
        <v>0</v>
      </c>
      <c r="H93" s="29">
        <f t="shared" ref="H93:I93" si="29">SUM(H94)</f>
        <v>0</v>
      </c>
      <c r="I93" s="29">
        <f t="shared" si="29"/>
        <v>0</v>
      </c>
      <c r="J93" s="29">
        <f t="shared" si="11"/>
        <v>0</v>
      </c>
      <c r="K93" s="28"/>
    </row>
    <row r="94" spans="1:11" x14ac:dyDescent="0.2">
      <c r="A94" s="34">
        <v>2</v>
      </c>
      <c r="B94" s="26">
        <v>2</v>
      </c>
      <c r="C94" s="26">
        <v>1</v>
      </c>
      <c r="D94" s="26">
        <v>2</v>
      </c>
      <c r="E94" s="41" t="s">
        <v>124</v>
      </c>
      <c r="F94" s="34" t="s">
        <v>388</v>
      </c>
      <c r="G94" s="23"/>
      <c r="H94" s="23"/>
      <c r="I94" s="23"/>
      <c r="J94" s="23">
        <f t="shared" si="11"/>
        <v>0</v>
      </c>
      <c r="K94" s="22">
        <f>J94/$J$25</f>
        <v>0</v>
      </c>
    </row>
    <row r="95" spans="1:11" x14ac:dyDescent="0.2">
      <c r="A95" s="35">
        <v>2</v>
      </c>
      <c r="B95" s="32">
        <v>2</v>
      </c>
      <c r="C95" s="32">
        <v>1</v>
      </c>
      <c r="D95" s="32">
        <v>3</v>
      </c>
      <c r="E95" s="32"/>
      <c r="F95" s="35" t="s">
        <v>387</v>
      </c>
      <c r="G95" s="29">
        <f>SUM(G96)</f>
        <v>0</v>
      </c>
      <c r="H95" s="29">
        <f t="shared" ref="H95:I95" si="30">SUM(H96)</f>
        <v>1263209.69</v>
      </c>
      <c r="I95" s="29">
        <f t="shared" si="30"/>
        <v>0</v>
      </c>
      <c r="J95" s="29">
        <f t="shared" si="11"/>
        <v>1263209.69</v>
      </c>
      <c r="K95" s="28"/>
    </row>
    <row r="96" spans="1:11" x14ac:dyDescent="0.2">
      <c r="A96" s="34">
        <v>2</v>
      </c>
      <c r="B96" s="26">
        <v>2</v>
      </c>
      <c r="C96" s="26">
        <v>1</v>
      </c>
      <c r="D96" s="26">
        <v>3</v>
      </c>
      <c r="E96" s="41" t="s">
        <v>124</v>
      </c>
      <c r="F96" s="34" t="s">
        <v>387</v>
      </c>
      <c r="G96" s="23"/>
      <c r="H96" s="23">
        <v>1263209.69</v>
      </c>
      <c r="I96" s="23"/>
      <c r="J96" s="23">
        <f t="shared" si="11"/>
        <v>1263209.69</v>
      </c>
      <c r="K96" s="22">
        <f>J96/$J$25</f>
        <v>1.6591735008469024E-2</v>
      </c>
    </row>
    <row r="97" spans="1:11" x14ac:dyDescent="0.2">
      <c r="A97" s="35">
        <v>2</v>
      </c>
      <c r="B97" s="32">
        <v>2</v>
      </c>
      <c r="C97" s="32">
        <v>1</v>
      </c>
      <c r="D97" s="32">
        <v>4</v>
      </c>
      <c r="E97" s="32"/>
      <c r="F97" s="35" t="s">
        <v>386</v>
      </c>
      <c r="G97" s="29">
        <f>SUM(G98)</f>
        <v>0</v>
      </c>
      <c r="H97" s="29">
        <f t="shared" ref="H97:I97" si="31">SUM(H98)</f>
        <v>0</v>
      </c>
      <c r="I97" s="29">
        <f t="shared" si="31"/>
        <v>0</v>
      </c>
      <c r="J97" s="29">
        <f t="shared" si="11"/>
        <v>0</v>
      </c>
      <c r="K97" s="28"/>
    </row>
    <row r="98" spans="1:11" x14ac:dyDescent="0.2">
      <c r="A98" s="34">
        <v>2</v>
      </c>
      <c r="B98" s="26">
        <v>2</v>
      </c>
      <c r="C98" s="26">
        <v>1</v>
      </c>
      <c r="D98" s="26">
        <v>4</v>
      </c>
      <c r="E98" s="41" t="s">
        <v>124</v>
      </c>
      <c r="F98" s="34" t="s">
        <v>386</v>
      </c>
      <c r="G98" s="23"/>
      <c r="H98" s="23"/>
      <c r="I98" s="23"/>
      <c r="J98" s="23">
        <f t="shared" si="11"/>
        <v>0</v>
      </c>
      <c r="K98" s="22">
        <f>J98/$J$25</f>
        <v>0</v>
      </c>
    </row>
    <row r="99" spans="1:11" x14ac:dyDescent="0.2">
      <c r="A99" s="35">
        <v>2</v>
      </c>
      <c r="B99" s="32">
        <v>2</v>
      </c>
      <c r="C99" s="32">
        <v>1</v>
      </c>
      <c r="D99" s="32">
        <v>5</v>
      </c>
      <c r="E99" s="32"/>
      <c r="F99" s="35" t="s">
        <v>385</v>
      </c>
      <c r="G99" s="29">
        <f>SUM(G100)</f>
        <v>0</v>
      </c>
      <c r="H99" s="29">
        <f t="shared" ref="H99:I99" si="32">SUM(H100)</f>
        <v>174514.04</v>
      </c>
      <c r="I99" s="29">
        <f t="shared" si="32"/>
        <v>0</v>
      </c>
      <c r="J99" s="29">
        <f t="shared" si="11"/>
        <v>174514.04</v>
      </c>
      <c r="K99" s="28"/>
    </row>
    <row r="100" spans="1:11" x14ac:dyDescent="0.2">
      <c r="A100" s="34">
        <v>2</v>
      </c>
      <c r="B100" s="26">
        <v>2</v>
      </c>
      <c r="C100" s="26">
        <v>1</v>
      </c>
      <c r="D100" s="26">
        <v>5</v>
      </c>
      <c r="E100" s="41" t="s">
        <v>124</v>
      </c>
      <c r="F100" s="34" t="s">
        <v>385</v>
      </c>
      <c r="G100" s="23"/>
      <c r="H100" s="23">
        <v>174514.04</v>
      </c>
      <c r="I100" s="23"/>
      <c r="J100" s="23">
        <f t="shared" si="11"/>
        <v>174514.04</v>
      </c>
      <c r="K100" s="22">
        <f>J100/$J$25</f>
        <v>2.2921694868706746E-3</v>
      </c>
    </row>
    <row r="101" spans="1:11" x14ac:dyDescent="0.2">
      <c r="A101" s="35">
        <v>2</v>
      </c>
      <c r="B101" s="32">
        <v>2</v>
      </c>
      <c r="C101" s="32">
        <v>1</v>
      </c>
      <c r="D101" s="32">
        <v>6</v>
      </c>
      <c r="E101" s="32"/>
      <c r="F101" s="35" t="s">
        <v>384</v>
      </c>
      <c r="G101" s="29">
        <f>SUM(G102:G103)</f>
        <v>0</v>
      </c>
      <c r="H101" s="29">
        <f t="shared" ref="H101:I101" si="33">SUM(H102:H103)</f>
        <v>0</v>
      </c>
      <c r="I101" s="29">
        <f t="shared" si="33"/>
        <v>0</v>
      </c>
      <c r="J101" s="29">
        <f t="shared" si="11"/>
        <v>0</v>
      </c>
      <c r="K101" s="28"/>
    </row>
    <row r="102" spans="1:11" x14ac:dyDescent="0.2">
      <c r="A102" s="34">
        <v>2</v>
      </c>
      <c r="B102" s="26">
        <v>2</v>
      </c>
      <c r="C102" s="26">
        <v>1</v>
      </c>
      <c r="D102" s="26">
        <v>6</v>
      </c>
      <c r="E102" s="41" t="s">
        <v>124</v>
      </c>
      <c r="F102" s="34" t="s">
        <v>383</v>
      </c>
      <c r="G102" s="24"/>
      <c r="H102" s="24"/>
      <c r="I102" s="24"/>
      <c r="J102" s="23">
        <f t="shared" si="11"/>
        <v>0</v>
      </c>
      <c r="K102" s="22">
        <f>J102/$J$25</f>
        <v>0</v>
      </c>
    </row>
    <row r="103" spans="1:11" x14ac:dyDescent="0.2">
      <c r="A103" s="34">
        <v>2</v>
      </c>
      <c r="B103" s="26">
        <v>2</v>
      </c>
      <c r="C103" s="26">
        <v>1</v>
      </c>
      <c r="D103" s="26">
        <v>6</v>
      </c>
      <c r="E103" s="41" t="s">
        <v>128</v>
      </c>
      <c r="F103" s="34" t="s">
        <v>382</v>
      </c>
      <c r="G103" s="24"/>
      <c r="H103" s="24"/>
      <c r="I103" s="24"/>
      <c r="J103" s="23">
        <f t="shared" si="11"/>
        <v>0</v>
      </c>
      <c r="K103" s="22">
        <f>J103/$J$25</f>
        <v>0</v>
      </c>
    </row>
    <row r="104" spans="1:11" x14ac:dyDescent="0.2">
      <c r="A104" s="35">
        <v>2</v>
      </c>
      <c r="B104" s="32">
        <v>2</v>
      </c>
      <c r="C104" s="32">
        <v>1</v>
      </c>
      <c r="D104" s="32">
        <v>7</v>
      </c>
      <c r="E104" s="32"/>
      <c r="F104" s="35" t="s">
        <v>381</v>
      </c>
      <c r="G104" s="29">
        <f>SUM(G105)</f>
        <v>0</v>
      </c>
      <c r="H104" s="29">
        <f t="shared" ref="H104:I104" si="34">SUM(H105)</f>
        <v>0</v>
      </c>
      <c r="I104" s="29">
        <f t="shared" si="34"/>
        <v>0</v>
      </c>
      <c r="J104" s="29">
        <f t="shared" si="11"/>
        <v>0</v>
      </c>
      <c r="K104" s="28"/>
    </row>
    <row r="105" spans="1:11" x14ac:dyDescent="0.2">
      <c r="A105" s="34">
        <v>2</v>
      </c>
      <c r="B105" s="26">
        <v>2</v>
      </c>
      <c r="C105" s="26">
        <v>1</v>
      </c>
      <c r="D105" s="26">
        <v>7</v>
      </c>
      <c r="E105" s="41" t="s">
        <v>124</v>
      </c>
      <c r="F105" s="34" t="s">
        <v>381</v>
      </c>
      <c r="G105" s="23"/>
      <c r="H105" s="23"/>
      <c r="I105" s="23"/>
      <c r="J105" s="23">
        <f t="shared" si="11"/>
        <v>0</v>
      </c>
      <c r="K105" s="22">
        <f>J105/$J$25</f>
        <v>0</v>
      </c>
    </row>
    <row r="106" spans="1:11" x14ac:dyDescent="0.2">
      <c r="A106" s="35">
        <v>2</v>
      </c>
      <c r="B106" s="32">
        <v>2</v>
      </c>
      <c r="C106" s="32">
        <v>1</v>
      </c>
      <c r="D106" s="32">
        <v>8</v>
      </c>
      <c r="E106" s="32"/>
      <c r="F106" s="35" t="s">
        <v>380</v>
      </c>
      <c r="G106" s="29">
        <f>SUM(G107)</f>
        <v>0</v>
      </c>
      <c r="H106" s="29">
        <f t="shared" ref="H106:I106" si="35">SUM(H107)</f>
        <v>447000</v>
      </c>
      <c r="I106" s="29">
        <f t="shared" si="35"/>
        <v>0</v>
      </c>
      <c r="J106" s="29">
        <f t="shared" si="11"/>
        <v>447000</v>
      </c>
      <c r="K106" s="28"/>
    </row>
    <row r="107" spans="1:11" x14ac:dyDescent="0.2">
      <c r="A107" s="34">
        <v>2</v>
      </c>
      <c r="B107" s="26">
        <v>2</v>
      </c>
      <c r="C107" s="26">
        <v>1</v>
      </c>
      <c r="D107" s="26">
        <v>8</v>
      </c>
      <c r="E107" s="41" t="s">
        <v>124</v>
      </c>
      <c r="F107" s="34" t="s">
        <v>380</v>
      </c>
      <c r="G107" s="23"/>
      <c r="H107" s="23">
        <v>447000</v>
      </c>
      <c r="I107" s="23"/>
      <c r="J107" s="23">
        <f t="shared" si="11"/>
        <v>447000</v>
      </c>
      <c r="K107" s="22">
        <f>J107/$J$25</f>
        <v>5.8711594816737468E-3</v>
      </c>
    </row>
    <row r="108" spans="1:11" x14ac:dyDescent="0.2">
      <c r="A108" s="40">
        <v>2</v>
      </c>
      <c r="B108" s="39">
        <v>2</v>
      </c>
      <c r="C108" s="39">
        <v>2</v>
      </c>
      <c r="D108" s="39"/>
      <c r="E108" s="39"/>
      <c r="F108" s="40" t="s">
        <v>379</v>
      </c>
      <c r="G108" s="37">
        <f>+G109+G111</f>
        <v>0</v>
      </c>
      <c r="H108" s="37">
        <f t="shared" ref="H108:I108" si="36">+H109+H111</f>
        <v>0</v>
      </c>
      <c r="I108" s="37">
        <f t="shared" si="36"/>
        <v>0</v>
      </c>
      <c r="J108" s="37">
        <f t="shared" si="11"/>
        <v>0</v>
      </c>
      <c r="K108" s="36"/>
    </row>
    <row r="109" spans="1:11" x14ac:dyDescent="0.2">
      <c r="A109" s="35">
        <v>2</v>
      </c>
      <c r="B109" s="32">
        <v>2</v>
      </c>
      <c r="C109" s="32">
        <v>2</v>
      </c>
      <c r="D109" s="32">
        <v>1</v>
      </c>
      <c r="E109" s="32"/>
      <c r="F109" s="35" t="s">
        <v>378</v>
      </c>
      <c r="G109" s="29">
        <f>SUM(G110)</f>
        <v>0</v>
      </c>
      <c r="H109" s="29">
        <f t="shared" ref="H109:I109" si="37">SUM(H110)</f>
        <v>0</v>
      </c>
      <c r="I109" s="29">
        <f t="shared" si="37"/>
        <v>0</v>
      </c>
      <c r="J109" s="29">
        <f t="shared" si="11"/>
        <v>0</v>
      </c>
      <c r="K109" s="28"/>
    </row>
    <row r="110" spans="1:11" x14ac:dyDescent="0.2">
      <c r="A110" s="34">
        <v>2</v>
      </c>
      <c r="B110" s="26">
        <v>2</v>
      </c>
      <c r="C110" s="26">
        <v>2</v>
      </c>
      <c r="D110" s="26">
        <v>1</v>
      </c>
      <c r="E110" s="41" t="s">
        <v>124</v>
      </c>
      <c r="F110" s="34" t="s">
        <v>378</v>
      </c>
      <c r="G110" s="23"/>
      <c r="H110" s="23"/>
      <c r="I110" s="23"/>
      <c r="J110" s="23">
        <f t="shared" si="11"/>
        <v>0</v>
      </c>
      <c r="K110" s="22">
        <f>J110/$J$25</f>
        <v>0</v>
      </c>
    </row>
    <row r="111" spans="1:11" x14ac:dyDescent="0.2">
      <c r="A111" s="35">
        <v>2</v>
      </c>
      <c r="B111" s="32">
        <v>2</v>
      </c>
      <c r="C111" s="32">
        <v>2</v>
      </c>
      <c r="D111" s="32">
        <v>2</v>
      </c>
      <c r="E111" s="32"/>
      <c r="F111" s="35" t="s">
        <v>377</v>
      </c>
      <c r="G111" s="29">
        <f>SUM(G112)</f>
        <v>0</v>
      </c>
      <c r="H111" s="29">
        <f t="shared" ref="H111:I111" si="38">SUM(H112)</f>
        <v>0</v>
      </c>
      <c r="I111" s="29">
        <f t="shared" si="38"/>
        <v>0</v>
      </c>
      <c r="J111" s="29">
        <f t="shared" si="11"/>
        <v>0</v>
      </c>
      <c r="K111" s="28"/>
    </row>
    <row r="112" spans="1:11" x14ac:dyDescent="0.2">
      <c r="A112" s="34">
        <v>2</v>
      </c>
      <c r="B112" s="26">
        <v>2</v>
      </c>
      <c r="C112" s="26">
        <v>2</v>
      </c>
      <c r="D112" s="26">
        <v>2</v>
      </c>
      <c r="E112" s="41" t="s">
        <v>124</v>
      </c>
      <c r="F112" s="34" t="s">
        <v>377</v>
      </c>
      <c r="G112" s="23"/>
      <c r="H112" s="23"/>
      <c r="I112" s="23"/>
      <c r="J112" s="23">
        <f t="shared" si="11"/>
        <v>0</v>
      </c>
      <c r="K112" s="22">
        <f>J112/$J$25</f>
        <v>0</v>
      </c>
    </row>
    <row r="113" spans="1:11" x14ac:dyDescent="0.2">
      <c r="A113" s="40">
        <v>2</v>
      </c>
      <c r="B113" s="39">
        <v>2</v>
      </c>
      <c r="C113" s="39">
        <v>3</v>
      </c>
      <c r="D113" s="39"/>
      <c r="E113" s="39"/>
      <c r="F113" s="40" t="s">
        <v>376</v>
      </c>
      <c r="G113" s="37">
        <f>+G114+G116</f>
        <v>0</v>
      </c>
      <c r="H113" s="37">
        <f t="shared" ref="H113:I113" si="39">+H114+H116</f>
        <v>0</v>
      </c>
      <c r="I113" s="37">
        <f t="shared" si="39"/>
        <v>0</v>
      </c>
      <c r="J113" s="37">
        <f>SUM(G113:I113)</f>
        <v>0</v>
      </c>
      <c r="K113" s="36"/>
    </row>
    <row r="114" spans="1:11" x14ac:dyDescent="0.2">
      <c r="A114" s="35">
        <v>2</v>
      </c>
      <c r="B114" s="32">
        <v>2</v>
      </c>
      <c r="C114" s="32">
        <v>3</v>
      </c>
      <c r="D114" s="32">
        <v>1</v>
      </c>
      <c r="E114" s="32"/>
      <c r="F114" s="35" t="s">
        <v>375</v>
      </c>
      <c r="G114" s="29">
        <f>SUM(G115)</f>
        <v>0</v>
      </c>
      <c r="H114" s="29">
        <f t="shared" ref="H114:I114" si="40">SUM(H115)</f>
        <v>0</v>
      </c>
      <c r="I114" s="29">
        <f t="shared" si="40"/>
        <v>0</v>
      </c>
      <c r="J114" s="29">
        <f t="shared" ref="J114:J118" si="41">SUM(G114:I114)</f>
        <v>0</v>
      </c>
      <c r="K114" s="28"/>
    </row>
    <row r="115" spans="1:11" x14ac:dyDescent="0.2">
      <c r="A115" s="34">
        <v>2</v>
      </c>
      <c r="B115" s="26">
        <v>2</v>
      </c>
      <c r="C115" s="26">
        <v>3</v>
      </c>
      <c r="D115" s="26">
        <v>1</v>
      </c>
      <c r="E115" s="41" t="s">
        <v>124</v>
      </c>
      <c r="F115" s="34" t="s">
        <v>375</v>
      </c>
      <c r="G115" s="23"/>
      <c r="H115" s="23"/>
      <c r="I115" s="23"/>
      <c r="J115" s="23">
        <f t="shared" si="41"/>
        <v>0</v>
      </c>
      <c r="K115" s="22">
        <f>J115/$J$25</f>
        <v>0</v>
      </c>
    </row>
    <row r="116" spans="1:11" x14ac:dyDescent="0.2">
      <c r="A116" s="35">
        <v>2</v>
      </c>
      <c r="B116" s="32">
        <v>2</v>
      </c>
      <c r="C116" s="32">
        <v>3</v>
      </c>
      <c r="D116" s="32">
        <v>2</v>
      </c>
      <c r="E116" s="32"/>
      <c r="F116" s="35" t="s">
        <v>374</v>
      </c>
      <c r="G116" s="29">
        <f>SUM(G117)</f>
        <v>0</v>
      </c>
      <c r="H116" s="29">
        <f t="shared" ref="H116:I116" si="42">SUM(H117)</f>
        <v>0</v>
      </c>
      <c r="I116" s="29">
        <f t="shared" si="42"/>
        <v>0</v>
      </c>
      <c r="J116" s="29">
        <f t="shared" si="41"/>
        <v>0</v>
      </c>
      <c r="K116" s="28"/>
    </row>
    <row r="117" spans="1:11" x14ac:dyDescent="0.2">
      <c r="A117" s="34">
        <v>2</v>
      </c>
      <c r="B117" s="26">
        <v>2</v>
      </c>
      <c r="C117" s="26">
        <v>3</v>
      </c>
      <c r="D117" s="26">
        <v>2</v>
      </c>
      <c r="E117" s="41" t="s">
        <v>124</v>
      </c>
      <c r="F117" s="34" t="s">
        <v>374</v>
      </c>
      <c r="G117" s="23"/>
      <c r="H117" s="23"/>
      <c r="I117" s="23"/>
      <c r="J117" s="23">
        <f t="shared" si="41"/>
        <v>0</v>
      </c>
      <c r="K117" s="22">
        <f>J117/$J$25</f>
        <v>0</v>
      </c>
    </row>
    <row r="118" spans="1:11" x14ac:dyDescent="0.2">
      <c r="A118" s="40">
        <v>2</v>
      </c>
      <c r="B118" s="39">
        <v>2</v>
      </c>
      <c r="C118" s="39">
        <v>4</v>
      </c>
      <c r="D118" s="39"/>
      <c r="E118" s="39"/>
      <c r="F118" s="40" t="s">
        <v>373</v>
      </c>
      <c r="G118" s="37">
        <f>+G119+G121+G123+G125</f>
        <v>0</v>
      </c>
      <c r="H118" s="37">
        <f t="shared" ref="H118:I118" si="43">+H119+H121+H123+H125</f>
        <v>1100</v>
      </c>
      <c r="I118" s="37">
        <f t="shared" si="43"/>
        <v>0</v>
      </c>
      <c r="J118" s="37">
        <f t="shared" si="41"/>
        <v>1100</v>
      </c>
      <c r="K118" s="36"/>
    </row>
    <row r="119" spans="1:11" x14ac:dyDescent="0.2">
      <c r="A119" s="35">
        <v>2</v>
      </c>
      <c r="B119" s="32">
        <v>2</v>
      </c>
      <c r="C119" s="32">
        <v>4</v>
      </c>
      <c r="D119" s="32">
        <v>1</v>
      </c>
      <c r="E119" s="32"/>
      <c r="F119" s="35" t="s">
        <v>372</v>
      </c>
      <c r="G119" s="29">
        <f>SUM(G120)</f>
        <v>0</v>
      </c>
      <c r="H119" s="29">
        <f t="shared" ref="H119:I119" si="44">SUM(H120)</f>
        <v>1100</v>
      </c>
      <c r="I119" s="29">
        <f t="shared" si="44"/>
        <v>0</v>
      </c>
      <c r="J119" s="29">
        <f t="shared" ref="J119:J185" si="45">SUM(G119:I119)</f>
        <v>1100</v>
      </c>
      <c r="K119" s="28"/>
    </row>
    <row r="120" spans="1:11" x14ac:dyDescent="0.2">
      <c r="A120" s="34">
        <v>2</v>
      </c>
      <c r="B120" s="26">
        <v>2</v>
      </c>
      <c r="C120" s="26">
        <v>4</v>
      </c>
      <c r="D120" s="26">
        <v>1</v>
      </c>
      <c r="E120" s="41" t="s">
        <v>124</v>
      </c>
      <c r="F120" s="34" t="s">
        <v>372</v>
      </c>
      <c r="G120" s="23"/>
      <c r="H120" s="23">
        <v>1100</v>
      </c>
      <c r="I120" s="23"/>
      <c r="J120" s="23">
        <f t="shared" si="45"/>
        <v>1100</v>
      </c>
      <c r="K120" s="22">
        <f>J120/$J$25</f>
        <v>1.4448043467206088E-5</v>
      </c>
    </row>
    <row r="121" spans="1:11" x14ac:dyDescent="0.2">
      <c r="A121" s="35">
        <v>2</v>
      </c>
      <c r="B121" s="32">
        <v>2</v>
      </c>
      <c r="C121" s="32">
        <v>4</v>
      </c>
      <c r="D121" s="32">
        <v>2</v>
      </c>
      <c r="E121" s="32"/>
      <c r="F121" s="35" t="s">
        <v>371</v>
      </c>
      <c r="G121" s="29">
        <f>SUM(G122)</f>
        <v>0</v>
      </c>
      <c r="H121" s="29">
        <f t="shared" ref="H121:I121" si="46">SUM(H122)</f>
        <v>0</v>
      </c>
      <c r="I121" s="29">
        <f t="shared" si="46"/>
        <v>0</v>
      </c>
      <c r="J121" s="29">
        <f t="shared" si="45"/>
        <v>0</v>
      </c>
      <c r="K121" s="28"/>
    </row>
    <row r="122" spans="1:11" x14ac:dyDescent="0.2">
      <c r="A122" s="34">
        <v>2</v>
      </c>
      <c r="B122" s="26">
        <v>2</v>
      </c>
      <c r="C122" s="26">
        <v>4</v>
      </c>
      <c r="D122" s="26">
        <v>2</v>
      </c>
      <c r="E122" s="41" t="s">
        <v>124</v>
      </c>
      <c r="F122" s="34" t="s">
        <v>371</v>
      </c>
      <c r="G122" s="23"/>
      <c r="H122" s="23"/>
      <c r="I122" s="23"/>
      <c r="J122" s="23">
        <f t="shared" si="45"/>
        <v>0</v>
      </c>
      <c r="K122" s="22">
        <f>J122/$J$25</f>
        <v>0</v>
      </c>
    </row>
    <row r="123" spans="1:11" x14ac:dyDescent="0.2">
      <c r="A123" s="35">
        <v>2</v>
      </c>
      <c r="B123" s="32">
        <v>2</v>
      </c>
      <c r="C123" s="32">
        <v>4</v>
      </c>
      <c r="D123" s="32">
        <v>3</v>
      </c>
      <c r="E123" s="32"/>
      <c r="F123" s="35" t="s">
        <v>370</v>
      </c>
      <c r="G123" s="29">
        <f>SUM(G124)</f>
        <v>0</v>
      </c>
      <c r="H123" s="29">
        <f t="shared" ref="H123:I123" si="47">SUM(H124)</f>
        <v>0</v>
      </c>
      <c r="I123" s="29">
        <f t="shared" si="47"/>
        <v>0</v>
      </c>
      <c r="J123" s="29">
        <f t="shared" si="45"/>
        <v>0</v>
      </c>
      <c r="K123" s="28"/>
    </row>
    <row r="124" spans="1:11" x14ac:dyDescent="0.2">
      <c r="A124" s="34">
        <v>2</v>
      </c>
      <c r="B124" s="26">
        <v>2</v>
      </c>
      <c r="C124" s="26">
        <v>4</v>
      </c>
      <c r="D124" s="26">
        <v>3</v>
      </c>
      <c r="E124" s="41" t="s">
        <v>124</v>
      </c>
      <c r="F124" s="34" t="s">
        <v>370</v>
      </c>
      <c r="G124" s="23"/>
      <c r="H124" s="23"/>
      <c r="I124" s="23"/>
      <c r="J124" s="23">
        <f t="shared" si="45"/>
        <v>0</v>
      </c>
      <c r="K124" s="22">
        <f>J124/$J$25</f>
        <v>0</v>
      </c>
    </row>
    <row r="125" spans="1:11" x14ac:dyDescent="0.2">
      <c r="A125" s="35">
        <v>2</v>
      </c>
      <c r="B125" s="32">
        <v>2</v>
      </c>
      <c r="C125" s="32">
        <v>4</v>
      </c>
      <c r="D125" s="32">
        <v>4</v>
      </c>
      <c r="E125" s="32"/>
      <c r="F125" s="35" t="s">
        <v>369</v>
      </c>
      <c r="G125" s="29">
        <f>SUM(G126)</f>
        <v>0</v>
      </c>
      <c r="H125" s="29">
        <f t="shared" ref="H125:I125" si="48">SUM(H126)</f>
        <v>0</v>
      </c>
      <c r="I125" s="29">
        <f t="shared" si="48"/>
        <v>0</v>
      </c>
      <c r="J125" s="29">
        <f t="shared" si="45"/>
        <v>0</v>
      </c>
      <c r="K125" s="28"/>
    </row>
    <row r="126" spans="1:11" x14ac:dyDescent="0.2">
      <c r="A126" s="34">
        <v>2</v>
      </c>
      <c r="B126" s="26">
        <v>2</v>
      </c>
      <c r="C126" s="26">
        <v>4</v>
      </c>
      <c r="D126" s="26">
        <v>4</v>
      </c>
      <c r="E126" s="41" t="s">
        <v>124</v>
      </c>
      <c r="F126" s="34" t="s">
        <v>369</v>
      </c>
      <c r="G126" s="23"/>
      <c r="H126" s="23"/>
      <c r="I126" s="23"/>
      <c r="J126" s="23">
        <f t="shared" si="45"/>
        <v>0</v>
      </c>
      <c r="K126" s="22">
        <f>J126/$J$25</f>
        <v>0</v>
      </c>
    </row>
    <row r="127" spans="1:11" x14ac:dyDescent="0.2">
      <c r="A127" s="44">
        <v>2</v>
      </c>
      <c r="B127" s="39">
        <v>2</v>
      </c>
      <c r="C127" s="39">
        <v>5</v>
      </c>
      <c r="D127" s="39"/>
      <c r="E127" s="39"/>
      <c r="F127" s="40" t="s">
        <v>368</v>
      </c>
      <c r="G127" s="37">
        <f>+G128+G130+G132+G138+G140+G142+G144+G146</f>
        <v>0</v>
      </c>
      <c r="H127" s="37">
        <f t="shared" ref="H127:I127" si="49">+H128+H130+H132+H138+H140+H142+H144+H146</f>
        <v>40980</v>
      </c>
      <c r="I127" s="37">
        <f t="shared" si="49"/>
        <v>0</v>
      </c>
      <c r="J127" s="37">
        <f t="shared" si="45"/>
        <v>40980</v>
      </c>
      <c r="K127" s="36"/>
    </row>
    <row r="128" spans="1:11" x14ac:dyDescent="0.2">
      <c r="A128" s="35">
        <v>2</v>
      </c>
      <c r="B128" s="32">
        <v>2</v>
      </c>
      <c r="C128" s="32">
        <v>5</v>
      </c>
      <c r="D128" s="32">
        <v>1</v>
      </c>
      <c r="E128" s="31"/>
      <c r="F128" s="35" t="s">
        <v>367</v>
      </c>
      <c r="G128" s="29">
        <f>SUM(G129)</f>
        <v>0</v>
      </c>
      <c r="H128" s="29">
        <f t="shared" ref="H128:I128" si="50">SUM(H129)</f>
        <v>0</v>
      </c>
      <c r="I128" s="29">
        <f t="shared" si="50"/>
        <v>0</v>
      </c>
      <c r="J128" s="29">
        <f t="shared" si="45"/>
        <v>0</v>
      </c>
      <c r="K128" s="28"/>
    </row>
    <row r="129" spans="1:11" x14ac:dyDescent="0.2">
      <c r="A129" s="34">
        <v>2</v>
      </c>
      <c r="B129" s="26">
        <v>2</v>
      </c>
      <c r="C129" s="26">
        <v>5</v>
      </c>
      <c r="D129" s="26">
        <v>1</v>
      </c>
      <c r="E129" s="41" t="s">
        <v>124</v>
      </c>
      <c r="F129" s="34" t="s">
        <v>367</v>
      </c>
      <c r="G129" s="24"/>
      <c r="H129" s="24"/>
      <c r="I129" s="24"/>
      <c r="J129" s="23">
        <f t="shared" si="45"/>
        <v>0</v>
      </c>
      <c r="K129" s="22">
        <f>J129/$J$25</f>
        <v>0</v>
      </c>
    </row>
    <row r="130" spans="1:11" x14ac:dyDescent="0.2">
      <c r="A130" s="35">
        <v>2</v>
      </c>
      <c r="B130" s="32">
        <v>2</v>
      </c>
      <c r="C130" s="32">
        <v>5</v>
      </c>
      <c r="D130" s="32">
        <v>2</v>
      </c>
      <c r="E130" s="31"/>
      <c r="F130" s="35" t="s">
        <v>366</v>
      </c>
      <c r="G130" s="29">
        <f>SUM(G131)</f>
        <v>0</v>
      </c>
      <c r="H130" s="29">
        <f t="shared" ref="H130:I130" si="51">SUM(H131)</f>
        <v>0</v>
      </c>
      <c r="I130" s="29">
        <f t="shared" si="51"/>
        <v>0</v>
      </c>
      <c r="J130" s="29">
        <f t="shared" si="45"/>
        <v>0</v>
      </c>
      <c r="K130" s="28"/>
    </row>
    <row r="131" spans="1:11" x14ac:dyDescent="0.2">
      <c r="A131" s="34">
        <v>2</v>
      </c>
      <c r="B131" s="26">
        <v>2</v>
      </c>
      <c r="C131" s="26">
        <v>5</v>
      </c>
      <c r="D131" s="26">
        <v>2</v>
      </c>
      <c r="E131" s="41" t="s">
        <v>124</v>
      </c>
      <c r="F131" s="34" t="s">
        <v>366</v>
      </c>
      <c r="G131" s="24"/>
      <c r="H131" s="24"/>
      <c r="I131" s="24"/>
      <c r="J131" s="23">
        <f t="shared" si="45"/>
        <v>0</v>
      </c>
      <c r="K131" s="22">
        <f>J131/$J$25</f>
        <v>0</v>
      </c>
    </row>
    <row r="132" spans="1:11" x14ac:dyDescent="0.2">
      <c r="A132" s="35">
        <v>2</v>
      </c>
      <c r="B132" s="32">
        <v>2</v>
      </c>
      <c r="C132" s="32">
        <v>5</v>
      </c>
      <c r="D132" s="32">
        <v>3</v>
      </c>
      <c r="E132" s="31"/>
      <c r="F132" s="35" t="s">
        <v>365</v>
      </c>
      <c r="G132" s="29">
        <f>SUM(G133:G137)</f>
        <v>0</v>
      </c>
      <c r="H132" s="29">
        <f t="shared" ref="H132:I132" si="52">SUM(H133:H137)</f>
        <v>38480</v>
      </c>
      <c r="I132" s="29">
        <f t="shared" si="52"/>
        <v>0</v>
      </c>
      <c r="J132" s="29">
        <f t="shared" si="45"/>
        <v>38480</v>
      </c>
      <c r="K132" s="28"/>
    </row>
    <row r="133" spans="1:11" x14ac:dyDescent="0.2">
      <c r="A133" s="34">
        <v>2</v>
      </c>
      <c r="B133" s="26">
        <v>2</v>
      </c>
      <c r="C133" s="26">
        <v>5</v>
      </c>
      <c r="D133" s="26">
        <v>3</v>
      </c>
      <c r="E133" s="41" t="s">
        <v>124</v>
      </c>
      <c r="F133" s="34" t="s">
        <v>364</v>
      </c>
      <c r="G133" s="24"/>
      <c r="H133" s="23"/>
      <c r="I133" s="24"/>
      <c r="J133" s="23">
        <f t="shared" si="45"/>
        <v>0</v>
      </c>
      <c r="K133" s="22">
        <f>J133/$J$25</f>
        <v>0</v>
      </c>
    </row>
    <row r="134" spans="1:11" x14ac:dyDescent="0.2">
      <c r="A134" s="34">
        <v>2</v>
      </c>
      <c r="B134" s="26">
        <v>2</v>
      </c>
      <c r="C134" s="26">
        <v>5</v>
      </c>
      <c r="D134" s="26">
        <v>3</v>
      </c>
      <c r="E134" s="41" t="s">
        <v>128</v>
      </c>
      <c r="F134" s="34" t="s">
        <v>363</v>
      </c>
      <c r="G134" s="24"/>
      <c r="H134" s="24"/>
      <c r="I134" s="24"/>
      <c r="J134" s="23">
        <f t="shared" si="45"/>
        <v>0</v>
      </c>
      <c r="K134" s="22">
        <f>J134/$J$25</f>
        <v>0</v>
      </c>
    </row>
    <row r="135" spans="1:11" x14ac:dyDescent="0.2">
      <c r="A135" s="34">
        <v>2</v>
      </c>
      <c r="B135" s="26">
        <v>2</v>
      </c>
      <c r="C135" s="26">
        <v>5</v>
      </c>
      <c r="D135" s="26">
        <v>3</v>
      </c>
      <c r="E135" s="41" t="s">
        <v>126</v>
      </c>
      <c r="F135" s="34" t="s">
        <v>362</v>
      </c>
      <c r="G135" s="24"/>
      <c r="H135" s="24"/>
      <c r="I135" s="24"/>
      <c r="J135" s="23">
        <f t="shared" si="45"/>
        <v>0</v>
      </c>
      <c r="K135" s="22">
        <f>J135/$J$25</f>
        <v>0</v>
      </c>
    </row>
    <row r="136" spans="1:11" x14ac:dyDescent="0.2">
      <c r="A136" s="34">
        <v>2</v>
      </c>
      <c r="B136" s="26">
        <v>2</v>
      </c>
      <c r="C136" s="26">
        <v>5</v>
      </c>
      <c r="D136" s="26">
        <v>3</v>
      </c>
      <c r="E136" s="41" t="s">
        <v>206</v>
      </c>
      <c r="F136" s="34" t="s">
        <v>361</v>
      </c>
      <c r="G136" s="24"/>
      <c r="H136" s="23">
        <f>30680+7800</f>
        <v>38480</v>
      </c>
      <c r="I136" s="24"/>
      <c r="J136" s="23">
        <f t="shared" si="45"/>
        <v>38480</v>
      </c>
      <c r="K136" s="22">
        <f>J136/$J$25</f>
        <v>5.0541882965280934E-4</v>
      </c>
    </row>
    <row r="137" spans="1:11" x14ac:dyDescent="0.2">
      <c r="A137" s="34">
        <v>2</v>
      </c>
      <c r="B137" s="26">
        <v>2</v>
      </c>
      <c r="C137" s="26">
        <v>5</v>
      </c>
      <c r="D137" s="26">
        <v>3</v>
      </c>
      <c r="E137" s="41" t="s">
        <v>204</v>
      </c>
      <c r="F137" s="34" t="s">
        <v>360</v>
      </c>
      <c r="G137" s="24"/>
      <c r="H137" s="23"/>
      <c r="I137" s="24"/>
      <c r="J137" s="23">
        <f t="shared" si="45"/>
        <v>0</v>
      </c>
      <c r="K137" s="22">
        <f>J137/$J$25</f>
        <v>0</v>
      </c>
    </row>
    <row r="138" spans="1:11" x14ac:dyDescent="0.2">
      <c r="A138" s="35">
        <v>2</v>
      </c>
      <c r="B138" s="32">
        <v>2</v>
      </c>
      <c r="C138" s="32">
        <v>5</v>
      </c>
      <c r="D138" s="32">
        <v>4</v>
      </c>
      <c r="E138" s="31"/>
      <c r="F138" s="35" t="s">
        <v>359</v>
      </c>
      <c r="G138" s="29">
        <f>SUM(G139)</f>
        <v>0</v>
      </c>
      <c r="H138" s="29">
        <f t="shared" ref="H138:I138" si="53">SUM(H139)</f>
        <v>2500</v>
      </c>
      <c r="I138" s="29">
        <f t="shared" si="53"/>
        <v>0</v>
      </c>
      <c r="J138" s="29">
        <f t="shared" si="45"/>
        <v>2500</v>
      </c>
      <c r="K138" s="28"/>
    </row>
    <row r="139" spans="1:11" x14ac:dyDescent="0.2">
      <c r="A139" s="34">
        <v>2</v>
      </c>
      <c r="B139" s="26">
        <v>2</v>
      </c>
      <c r="C139" s="26">
        <v>5</v>
      </c>
      <c r="D139" s="26">
        <v>4</v>
      </c>
      <c r="E139" s="41" t="s">
        <v>124</v>
      </c>
      <c r="F139" s="34" t="s">
        <v>359</v>
      </c>
      <c r="G139" s="24"/>
      <c r="H139" s="23">
        <v>2500</v>
      </c>
      <c r="I139" s="24"/>
      <c r="J139" s="23">
        <f t="shared" si="45"/>
        <v>2500</v>
      </c>
      <c r="K139" s="22">
        <f>J139/$J$25</f>
        <v>3.2836462425468382E-5</v>
      </c>
    </row>
    <row r="140" spans="1:11" x14ac:dyDescent="0.2">
      <c r="A140" s="35">
        <v>2</v>
      </c>
      <c r="B140" s="32">
        <v>2</v>
      </c>
      <c r="C140" s="32">
        <v>5</v>
      </c>
      <c r="D140" s="32">
        <v>5</v>
      </c>
      <c r="E140" s="31"/>
      <c r="F140" s="35" t="s">
        <v>358</v>
      </c>
      <c r="G140" s="29">
        <f>SUM(G141)</f>
        <v>0</v>
      </c>
      <c r="H140" s="29">
        <f t="shared" ref="H140:I140" si="54">SUM(H141)</f>
        <v>0</v>
      </c>
      <c r="I140" s="29">
        <f t="shared" si="54"/>
        <v>0</v>
      </c>
      <c r="J140" s="29">
        <f t="shared" si="45"/>
        <v>0</v>
      </c>
      <c r="K140" s="28"/>
    </row>
    <row r="141" spans="1:11" x14ac:dyDescent="0.2">
      <c r="A141" s="34">
        <v>2</v>
      </c>
      <c r="B141" s="26">
        <v>2</v>
      </c>
      <c r="C141" s="26">
        <v>5</v>
      </c>
      <c r="D141" s="26">
        <v>5</v>
      </c>
      <c r="E141" s="41" t="s">
        <v>124</v>
      </c>
      <c r="F141" s="34" t="s">
        <v>358</v>
      </c>
      <c r="G141" s="24"/>
      <c r="H141" s="24"/>
      <c r="I141" s="24"/>
      <c r="J141" s="23">
        <f t="shared" si="45"/>
        <v>0</v>
      </c>
      <c r="K141" s="22">
        <f>J141/$J$25</f>
        <v>0</v>
      </c>
    </row>
    <row r="142" spans="1:11" x14ac:dyDescent="0.2">
      <c r="A142" s="35">
        <v>2</v>
      </c>
      <c r="B142" s="32">
        <v>2</v>
      </c>
      <c r="C142" s="32">
        <v>5</v>
      </c>
      <c r="D142" s="32">
        <v>6</v>
      </c>
      <c r="E142" s="31"/>
      <c r="F142" s="35" t="s">
        <v>357</v>
      </c>
      <c r="G142" s="29">
        <f>SUM(G143)</f>
        <v>0</v>
      </c>
      <c r="H142" s="29">
        <f t="shared" ref="H142:I142" si="55">SUM(H143)</f>
        <v>0</v>
      </c>
      <c r="I142" s="29">
        <f t="shared" si="55"/>
        <v>0</v>
      </c>
      <c r="J142" s="29">
        <f t="shared" si="45"/>
        <v>0</v>
      </c>
      <c r="K142" s="28"/>
    </row>
    <row r="143" spans="1:11" x14ac:dyDescent="0.2">
      <c r="A143" s="34">
        <v>2</v>
      </c>
      <c r="B143" s="26">
        <v>2</v>
      </c>
      <c r="C143" s="26">
        <v>5</v>
      </c>
      <c r="D143" s="26">
        <v>6</v>
      </c>
      <c r="E143" s="41" t="s">
        <v>124</v>
      </c>
      <c r="F143" s="34" t="s">
        <v>357</v>
      </c>
      <c r="G143" s="24"/>
      <c r="H143" s="24"/>
      <c r="I143" s="24"/>
      <c r="J143" s="23">
        <f t="shared" si="45"/>
        <v>0</v>
      </c>
      <c r="K143" s="22">
        <f>J143/$J$25</f>
        <v>0</v>
      </c>
    </row>
    <row r="144" spans="1:11" x14ac:dyDescent="0.2">
      <c r="A144" s="35">
        <v>2</v>
      </c>
      <c r="B144" s="32">
        <v>2</v>
      </c>
      <c r="C144" s="32">
        <v>5</v>
      </c>
      <c r="D144" s="32">
        <v>7</v>
      </c>
      <c r="E144" s="31"/>
      <c r="F144" s="35" t="s">
        <v>356</v>
      </c>
      <c r="G144" s="29">
        <f>SUM(G145)</f>
        <v>0</v>
      </c>
      <c r="H144" s="29">
        <f t="shared" ref="H144:I144" si="56">SUM(H145)</f>
        <v>0</v>
      </c>
      <c r="I144" s="29">
        <f t="shared" si="56"/>
        <v>0</v>
      </c>
      <c r="J144" s="29">
        <f t="shared" si="45"/>
        <v>0</v>
      </c>
      <c r="K144" s="28"/>
    </row>
    <row r="145" spans="1:11" x14ac:dyDescent="0.2">
      <c r="A145" s="34">
        <v>2</v>
      </c>
      <c r="B145" s="26">
        <v>2</v>
      </c>
      <c r="C145" s="26">
        <v>5</v>
      </c>
      <c r="D145" s="26">
        <v>7</v>
      </c>
      <c r="E145" s="41" t="s">
        <v>124</v>
      </c>
      <c r="F145" s="34" t="s">
        <v>356</v>
      </c>
      <c r="G145" s="24"/>
      <c r="H145" s="24"/>
      <c r="I145" s="24"/>
      <c r="J145" s="23">
        <f t="shared" si="45"/>
        <v>0</v>
      </c>
      <c r="K145" s="22">
        <f>J145/$J$25</f>
        <v>0</v>
      </c>
    </row>
    <row r="146" spans="1:11" x14ac:dyDescent="0.2">
      <c r="A146" s="35">
        <v>2</v>
      </c>
      <c r="B146" s="32">
        <v>2</v>
      </c>
      <c r="C146" s="32">
        <v>5</v>
      </c>
      <c r="D146" s="32">
        <v>8</v>
      </c>
      <c r="E146" s="31"/>
      <c r="F146" s="35" t="s">
        <v>355</v>
      </c>
      <c r="G146" s="29">
        <f>SUM(G147)</f>
        <v>0</v>
      </c>
      <c r="H146" s="29">
        <f t="shared" ref="H146:I146" si="57">SUM(H147)</f>
        <v>0</v>
      </c>
      <c r="I146" s="29">
        <f t="shared" si="57"/>
        <v>0</v>
      </c>
      <c r="J146" s="29">
        <f t="shared" si="45"/>
        <v>0</v>
      </c>
      <c r="K146" s="28"/>
    </row>
    <row r="147" spans="1:11" x14ac:dyDescent="0.2">
      <c r="A147" s="34">
        <v>2</v>
      </c>
      <c r="B147" s="26">
        <v>2</v>
      </c>
      <c r="C147" s="26">
        <v>5</v>
      </c>
      <c r="D147" s="26">
        <v>8</v>
      </c>
      <c r="E147" s="41" t="s">
        <v>124</v>
      </c>
      <c r="F147" s="34" t="s">
        <v>355</v>
      </c>
      <c r="G147" s="24"/>
      <c r="H147" s="23"/>
      <c r="I147" s="24"/>
      <c r="J147" s="23">
        <f t="shared" si="45"/>
        <v>0</v>
      </c>
      <c r="K147" s="22">
        <f>J147/$J$25</f>
        <v>0</v>
      </c>
    </row>
    <row r="148" spans="1:11" x14ac:dyDescent="0.2">
      <c r="A148" s="44">
        <v>2</v>
      </c>
      <c r="B148" s="39">
        <v>2</v>
      </c>
      <c r="C148" s="39">
        <v>6</v>
      </c>
      <c r="D148" s="39"/>
      <c r="E148" s="39"/>
      <c r="F148" s="40" t="s">
        <v>354</v>
      </c>
      <c r="G148" s="37">
        <f>+G149+G151+G153+G155</f>
        <v>0</v>
      </c>
      <c r="H148" s="37">
        <f t="shared" ref="H148:I148" si="58">+H149+H151+H153+H155</f>
        <v>534499.16</v>
      </c>
      <c r="I148" s="37">
        <f t="shared" si="58"/>
        <v>0</v>
      </c>
      <c r="J148" s="37">
        <f>SUM(G148:I148)</f>
        <v>534499.16</v>
      </c>
      <c r="K148" s="36"/>
    </row>
    <row r="149" spans="1:11" x14ac:dyDescent="0.2">
      <c r="A149" s="35">
        <v>2</v>
      </c>
      <c r="B149" s="32">
        <v>2</v>
      </c>
      <c r="C149" s="32">
        <v>6</v>
      </c>
      <c r="D149" s="32">
        <v>1</v>
      </c>
      <c r="E149" s="31"/>
      <c r="F149" s="35" t="s">
        <v>353</v>
      </c>
      <c r="G149" s="29">
        <f>SUM(G150)</f>
        <v>0</v>
      </c>
      <c r="H149" s="29">
        <f t="shared" ref="H149:I149" si="59">SUM(H150)</f>
        <v>0</v>
      </c>
      <c r="I149" s="29">
        <f t="shared" si="59"/>
        <v>0</v>
      </c>
      <c r="J149" s="29">
        <f t="shared" si="45"/>
        <v>0</v>
      </c>
      <c r="K149" s="28"/>
    </row>
    <row r="150" spans="1:11" x14ac:dyDescent="0.2">
      <c r="A150" s="34">
        <v>2</v>
      </c>
      <c r="B150" s="26">
        <v>2</v>
      </c>
      <c r="C150" s="26">
        <v>6</v>
      </c>
      <c r="D150" s="26">
        <v>1</v>
      </c>
      <c r="E150" s="41" t="s">
        <v>124</v>
      </c>
      <c r="F150" s="34" t="s">
        <v>353</v>
      </c>
      <c r="G150" s="24"/>
      <c r="H150" s="24"/>
      <c r="I150" s="24"/>
      <c r="J150" s="23">
        <f t="shared" si="45"/>
        <v>0</v>
      </c>
      <c r="K150" s="22">
        <f>J150/$J$25</f>
        <v>0</v>
      </c>
    </row>
    <row r="151" spans="1:11" x14ac:dyDescent="0.2">
      <c r="A151" s="35">
        <v>2</v>
      </c>
      <c r="B151" s="32">
        <v>2</v>
      </c>
      <c r="C151" s="32">
        <v>6</v>
      </c>
      <c r="D151" s="32">
        <v>2</v>
      </c>
      <c r="E151" s="32"/>
      <c r="F151" s="35" t="s">
        <v>352</v>
      </c>
      <c r="G151" s="29">
        <f>SUM(G152)</f>
        <v>0</v>
      </c>
      <c r="H151" s="29">
        <f t="shared" ref="H151:I151" si="60">SUM(H152)</f>
        <v>0</v>
      </c>
      <c r="I151" s="29">
        <f t="shared" si="60"/>
        <v>0</v>
      </c>
      <c r="J151" s="29">
        <f t="shared" si="45"/>
        <v>0</v>
      </c>
      <c r="K151" s="28"/>
    </row>
    <row r="152" spans="1:11" x14ac:dyDescent="0.2">
      <c r="A152" s="34">
        <v>2</v>
      </c>
      <c r="B152" s="26">
        <v>2</v>
      </c>
      <c r="C152" s="26">
        <v>6</v>
      </c>
      <c r="D152" s="26">
        <v>2</v>
      </c>
      <c r="E152" s="41" t="s">
        <v>124</v>
      </c>
      <c r="F152" s="34" t="s">
        <v>352</v>
      </c>
      <c r="G152" s="24"/>
      <c r="H152" s="24"/>
      <c r="I152" s="24"/>
      <c r="J152" s="23">
        <f t="shared" si="45"/>
        <v>0</v>
      </c>
      <c r="K152" s="22">
        <f>J152/$J$25</f>
        <v>0</v>
      </c>
    </row>
    <row r="153" spans="1:11" x14ac:dyDescent="0.2">
      <c r="A153" s="35">
        <v>2</v>
      </c>
      <c r="B153" s="32">
        <v>2</v>
      </c>
      <c r="C153" s="32">
        <v>6</v>
      </c>
      <c r="D153" s="32">
        <v>3</v>
      </c>
      <c r="E153" s="32"/>
      <c r="F153" s="35" t="s">
        <v>351</v>
      </c>
      <c r="G153" s="29">
        <f>SUM(G154)</f>
        <v>0</v>
      </c>
      <c r="H153" s="29">
        <f t="shared" ref="H153:I153" si="61">SUM(H154)</f>
        <v>534499.16</v>
      </c>
      <c r="I153" s="29">
        <f t="shared" si="61"/>
        <v>0</v>
      </c>
      <c r="J153" s="29">
        <f t="shared" si="45"/>
        <v>534499.16</v>
      </c>
      <c r="K153" s="28"/>
    </row>
    <row r="154" spans="1:11" x14ac:dyDescent="0.2">
      <c r="A154" s="34">
        <v>2</v>
      </c>
      <c r="B154" s="26">
        <v>2</v>
      </c>
      <c r="C154" s="26">
        <v>6</v>
      </c>
      <c r="D154" s="26">
        <v>3</v>
      </c>
      <c r="E154" s="41" t="s">
        <v>124</v>
      </c>
      <c r="F154" s="34" t="s">
        <v>351</v>
      </c>
      <c r="G154" s="24"/>
      <c r="H154" s="23">
        <f>83086.16+98550+152862+81954+118047</f>
        <v>534499.16</v>
      </c>
      <c r="I154" s="24"/>
      <c r="J154" s="23">
        <f t="shared" si="45"/>
        <v>534499.16</v>
      </c>
      <c r="K154" s="22">
        <f>J154/$J$25</f>
        <v>7.0204246335137648E-3</v>
      </c>
    </row>
    <row r="155" spans="1:11" x14ac:dyDescent="0.2">
      <c r="A155" s="35">
        <v>2</v>
      </c>
      <c r="B155" s="32">
        <v>2</v>
      </c>
      <c r="C155" s="32">
        <v>6</v>
      </c>
      <c r="D155" s="32">
        <v>4</v>
      </c>
      <c r="E155" s="32"/>
      <c r="F155" s="35" t="s">
        <v>350</v>
      </c>
      <c r="G155" s="29">
        <f>SUM(G156)</f>
        <v>0</v>
      </c>
      <c r="H155" s="29">
        <f t="shared" ref="H155:I155" si="62">SUM(H156)</f>
        <v>0</v>
      </c>
      <c r="I155" s="29">
        <f t="shared" si="62"/>
        <v>0</v>
      </c>
      <c r="J155" s="29">
        <f t="shared" si="45"/>
        <v>0</v>
      </c>
      <c r="K155" s="28"/>
    </row>
    <row r="156" spans="1:11" x14ac:dyDescent="0.2">
      <c r="A156" s="34">
        <v>2</v>
      </c>
      <c r="B156" s="26">
        <v>2</v>
      </c>
      <c r="C156" s="26">
        <v>6</v>
      </c>
      <c r="D156" s="26">
        <v>4</v>
      </c>
      <c r="E156" s="41" t="s">
        <v>124</v>
      </c>
      <c r="F156" s="34" t="s">
        <v>350</v>
      </c>
      <c r="G156" s="24"/>
      <c r="H156" s="24"/>
      <c r="I156" s="24"/>
      <c r="J156" s="23">
        <f t="shared" si="45"/>
        <v>0</v>
      </c>
      <c r="K156" s="22">
        <f>J156/$J$25</f>
        <v>0</v>
      </c>
    </row>
    <row r="157" spans="1:11" ht="25.5" x14ac:dyDescent="0.2">
      <c r="A157" s="44">
        <v>2</v>
      </c>
      <c r="B157" s="39">
        <v>2</v>
      </c>
      <c r="C157" s="39">
        <v>7</v>
      </c>
      <c r="D157" s="39"/>
      <c r="E157" s="43"/>
      <c r="F157" s="49" t="s">
        <v>349</v>
      </c>
      <c r="G157" s="37">
        <f>+G158+G167+G177</f>
        <v>0</v>
      </c>
      <c r="H157" s="37">
        <f>+H158+H167+H177</f>
        <v>763682.04099999985</v>
      </c>
      <c r="I157" s="37">
        <f>+I158+I167+I177</f>
        <v>0</v>
      </c>
      <c r="J157" s="37">
        <f t="shared" si="45"/>
        <v>763682.04099999985</v>
      </c>
      <c r="K157" s="36"/>
    </row>
    <row r="158" spans="1:11" x14ac:dyDescent="0.2">
      <c r="A158" s="35">
        <v>2</v>
      </c>
      <c r="B158" s="32">
        <v>2</v>
      </c>
      <c r="C158" s="32">
        <v>7</v>
      </c>
      <c r="D158" s="32">
        <v>1</v>
      </c>
      <c r="E158" s="32"/>
      <c r="F158" s="35" t="s">
        <v>348</v>
      </c>
      <c r="G158" s="29">
        <f>SUM(G159:G166)</f>
        <v>0</v>
      </c>
      <c r="H158" s="29">
        <f t="shared" ref="H158:I158" si="63">SUM(H159:H166)</f>
        <v>79803.400999999998</v>
      </c>
      <c r="I158" s="29">
        <f t="shared" si="63"/>
        <v>0</v>
      </c>
      <c r="J158" s="29">
        <f>SUM(G158:I158)</f>
        <v>79803.400999999998</v>
      </c>
      <c r="K158" s="28"/>
    </row>
    <row r="159" spans="1:11" x14ac:dyDescent="0.2">
      <c r="A159" s="27">
        <v>2</v>
      </c>
      <c r="B159" s="26">
        <v>2</v>
      </c>
      <c r="C159" s="26">
        <v>7</v>
      </c>
      <c r="D159" s="26">
        <v>1</v>
      </c>
      <c r="E159" s="41" t="s">
        <v>124</v>
      </c>
      <c r="F159" s="48" t="s">
        <v>347</v>
      </c>
      <c r="G159" s="24"/>
      <c r="H159" s="23">
        <v>79803.400999999998</v>
      </c>
      <c r="I159" s="24"/>
      <c r="J159" s="23">
        <f t="shared" si="45"/>
        <v>79803.400999999998</v>
      </c>
      <c r="K159" s="22">
        <f t="shared" ref="K159:K166" si="64">J159/$J$25</f>
        <v>1.0481845513444343E-3</v>
      </c>
    </row>
    <row r="160" spans="1:11" x14ac:dyDescent="0.2">
      <c r="A160" s="27">
        <v>2</v>
      </c>
      <c r="B160" s="26">
        <v>2</v>
      </c>
      <c r="C160" s="26">
        <v>7</v>
      </c>
      <c r="D160" s="26">
        <v>1</v>
      </c>
      <c r="E160" s="41" t="s">
        <v>128</v>
      </c>
      <c r="F160" s="48" t="s">
        <v>346</v>
      </c>
      <c r="G160" s="24"/>
      <c r="H160" s="24"/>
      <c r="I160" s="24"/>
      <c r="J160" s="23">
        <f t="shared" si="45"/>
        <v>0</v>
      </c>
      <c r="K160" s="22">
        <f t="shared" si="64"/>
        <v>0</v>
      </c>
    </row>
    <row r="161" spans="1:11" x14ac:dyDescent="0.2">
      <c r="A161" s="27">
        <v>2</v>
      </c>
      <c r="B161" s="26">
        <v>2</v>
      </c>
      <c r="C161" s="26">
        <v>7</v>
      </c>
      <c r="D161" s="26">
        <v>1</v>
      </c>
      <c r="E161" s="41" t="s">
        <v>126</v>
      </c>
      <c r="F161" s="48" t="s">
        <v>345</v>
      </c>
      <c r="G161" s="24"/>
      <c r="H161" s="24"/>
      <c r="I161" s="24"/>
      <c r="J161" s="23">
        <f t="shared" si="45"/>
        <v>0</v>
      </c>
      <c r="K161" s="22">
        <f t="shared" si="64"/>
        <v>0</v>
      </c>
    </row>
    <row r="162" spans="1:11" ht="25.5" x14ac:dyDescent="0.2">
      <c r="A162" s="27">
        <v>2</v>
      </c>
      <c r="B162" s="26">
        <v>2</v>
      </c>
      <c r="C162" s="26">
        <v>7</v>
      </c>
      <c r="D162" s="26">
        <v>1</v>
      </c>
      <c r="E162" s="41" t="s">
        <v>206</v>
      </c>
      <c r="F162" s="48" t="s">
        <v>344</v>
      </c>
      <c r="G162" s="24"/>
      <c r="H162" s="23"/>
      <c r="I162" s="24"/>
      <c r="J162" s="23">
        <f>SUM(G162:I162)</f>
        <v>0</v>
      </c>
      <c r="K162" s="22">
        <f t="shared" si="64"/>
        <v>0</v>
      </c>
    </row>
    <row r="163" spans="1:11" x14ac:dyDescent="0.2">
      <c r="A163" s="27">
        <v>2</v>
      </c>
      <c r="B163" s="26">
        <v>2</v>
      </c>
      <c r="C163" s="26">
        <v>7</v>
      </c>
      <c r="D163" s="26">
        <v>1</v>
      </c>
      <c r="E163" s="41" t="s">
        <v>204</v>
      </c>
      <c r="F163" s="48" t="s">
        <v>343</v>
      </c>
      <c r="G163" s="24"/>
      <c r="H163" s="24"/>
      <c r="I163" s="24"/>
      <c r="J163" s="23">
        <f t="shared" si="45"/>
        <v>0</v>
      </c>
      <c r="K163" s="22">
        <f t="shared" si="64"/>
        <v>0</v>
      </c>
    </row>
    <row r="164" spans="1:11" x14ac:dyDescent="0.2">
      <c r="A164" s="27">
        <v>2</v>
      </c>
      <c r="B164" s="26">
        <v>2</v>
      </c>
      <c r="C164" s="26">
        <v>7</v>
      </c>
      <c r="D164" s="26">
        <v>1</v>
      </c>
      <c r="E164" s="41" t="s">
        <v>228</v>
      </c>
      <c r="F164" s="48" t="s">
        <v>342</v>
      </c>
      <c r="G164" s="24"/>
      <c r="H164" s="23"/>
      <c r="I164" s="24"/>
      <c r="J164" s="23">
        <f t="shared" si="45"/>
        <v>0</v>
      </c>
      <c r="K164" s="22">
        <f t="shared" si="64"/>
        <v>0</v>
      </c>
    </row>
    <row r="165" spans="1:11" ht="25.5" x14ac:dyDescent="0.2">
      <c r="A165" s="27">
        <v>2</v>
      </c>
      <c r="B165" s="26">
        <v>2</v>
      </c>
      <c r="C165" s="26">
        <v>7</v>
      </c>
      <c r="D165" s="26">
        <v>1</v>
      </c>
      <c r="E165" s="41" t="s">
        <v>236</v>
      </c>
      <c r="F165" s="48" t="s">
        <v>341</v>
      </c>
      <c r="G165" s="24"/>
      <c r="H165" s="24"/>
      <c r="I165" s="24"/>
      <c r="J165" s="23">
        <f t="shared" si="45"/>
        <v>0</v>
      </c>
      <c r="K165" s="22">
        <f t="shared" si="64"/>
        <v>0</v>
      </c>
    </row>
    <row r="166" spans="1:11" ht="25.5" x14ac:dyDescent="0.2">
      <c r="A166" s="27">
        <v>2</v>
      </c>
      <c r="B166" s="26">
        <v>2</v>
      </c>
      <c r="C166" s="26">
        <v>7</v>
      </c>
      <c r="D166" s="26">
        <v>1</v>
      </c>
      <c r="E166" s="41" t="s">
        <v>329</v>
      </c>
      <c r="F166" s="48" t="s">
        <v>340</v>
      </c>
      <c r="G166" s="24"/>
      <c r="H166" s="24"/>
      <c r="I166" s="24"/>
      <c r="J166" s="23">
        <f t="shared" si="45"/>
        <v>0</v>
      </c>
      <c r="K166" s="22">
        <f t="shared" si="64"/>
        <v>0</v>
      </c>
    </row>
    <row r="167" spans="1:11" x14ac:dyDescent="0.2">
      <c r="A167" s="35">
        <v>2</v>
      </c>
      <c r="B167" s="32">
        <v>2</v>
      </c>
      <c r="C167" s="32">
        <v>7</v>
      </c>
      <c r="D167" s="32">
        <v>2</v>
      </c>
      <c r="E167" s="32"/>
      <c r="F167" s="35" t="s">
        <v>339</v>
      </c>
      <c r="G167" s="29">
        <f>SUM(G168:G176)</f>
        <v>0</v>
      </c>
      <c r="H167" s="29">
        <f t="shared" ref="H167:I167" si="65">SUM(H168:H176)</f>
        <v>683878.6399999999</v>
      </c>
      <c r="I167" s="29">
        <f t="shared" si="65"/>
        <v>0</v>
      </c>
      <c r="J167" s="29">
        <f>SUM(G167:I167)</f>
        <v>683878.6399999999</v>
      </c>
      <c r="K167" s="28"/>
    </row>
    <row r="168" spans="1:11" x14ac:dyDescent="0.2">
      <c r="A168" s="27">
        <v>2</v>
      </c>
      <c r="B168" s="26">
        <v>2</v>
      </c>
      <c r="C168" s="26">
        <v>7</v>
      </c>
      <c r="D168" s="26">
        <v>2</v>
      </c>
      <c r="E168" s="41" t="s">
        <v>124</v>
      </c>
      <c r="F168" s="48" t="s">
        <v>338</v>
      </c>
      <c r="G168" s="24"/>
      <c r="H168" s="23">
        <f>50291.6+81259.2</f>
        <v>131550.79999999999</v>
      </c>
      <c r="I168" s="24"/>
      <c r="J168" s="23">
        <f t="shared" si="45"/>
        <v>131550.79999999999</v>
      </c>
      <c r="K168" s="22">
        <f t="shared" ref="K168:K176" si="66">J168/$J$25</f>
        <v>1.7278651604961221E-3</v>
      </c>
    </row>
    <row r="169" spans="1:11" ht="12" customHeight="1" x14ac:dyDescent="0.2">
      <c r="A169" s="27">
        <v>2</v>
      </c>
      <c r="B169" s="26">
        <v>2</v>
      </c>
      <c r="C169" s="26">
        <v>7</v>
      </c>
      <c r="D169" s="26">
        <v>2</v>
      </c>
      <c r="E169" s="41" t="s">
        <v>128</v>
      </c>
      <c r="F169" s="48" t="s">
        <v>337</v>
      </c>
      <c r="G169" s="23"/>
      <c r="H169" s="23"/>
      <c r="I169" s="24"/>
      <c r="J169" s="23">
        <f t="shared" si="45"/>
        <v>0</v>
      </c>
      <c r="K169" s="22">
        <f t="shared" si="66"/>
        <v>0</v>
      </c>
    </row>
    <row r="170" spans="1:11" x14ac:dyDescent="0.2">
      <c r="A170" s="27">
        <v>2</v>
      </c>
      <c r="B170" s="26">
        <v>2</v>
      </c>
      <c r="C170" s="26">
        <v>7</v>
      </c>
      <c r="D170" s="26">
        <v>2</v>
      </c>
      <c r="E170" s="41" t="s">
        <v>126</v>
      </c>
      <c r="F170" s="48" t="s">
        <v>336</v>
      </c>
      <c r="G170" s="24"/>
      <c r="H170" s="23"/>
      <c r="I170" s="24"/>
      <c r="J170" s="23">
        <f t="shared" si="45"/>
        <v>0</v>
      </c>
      <c r="K170" s="22">
        <f t="shared" si="66"/>
        <v>0</v>
      </c>
    </row>
    <row r="171" spans="1:11" ht="25.5" x14ac:dyDescent="0.2">
      <c r="A171" s="27">
        <v>2</v>
      </c>
      <c r="B171" s="26">
        <v>2</v>
      </c>
      <c r="C171" s="26">
        <v>7</v>
      </c>
      <c r="D171" s="26">
        <v>2</v>
      </c>
      <c r="E171" s="41" t="s">
        <v>206</v>
      </c>
      <c r="F171" s="48" t="s">
        <v>335</v>
      </c>
      <c r="G171" s="24"/>
      <c r="H171" s="23">
        <f>7316+71197.66+113398+116189.22+244226.96</f>
        <v>552327.84</v>
      </c>
      <c r="I171" s="24"/>
      <c r="J171" s="23">
        <f t="shared" si="45"/>
        <v>552327.84</v>
      </c>
      <c r="K171" s="22">
        <f t="shared" si="66"/>
        <v>7.2545969458800439E-3</v>
      </c>
    </row>
    <row r="172" spans="1:11" x14ac:dyDescent="0.2">
      <c r="A172" s="27">
        <v>2</v>
      </c>
      <c r="B172" s="26">
        <v>2</v>
      </c>
      <c r="C172" s="26">
        <v>7</v>
      </c>
      <c r="D172" s="26">
        <v>2</v>
      </c>
      <c r="E172" s="41" t="s">
        <v>204</v>
      </c>
      <c r="F172" s="48" t="s">
        <v>334</v>
      </c>
      <c r="G172" s="24"/>
      <c r="H172" s="24"/>
      <c r="I172" s="24"/>
      <c r="J172" s="23">
        <f t="shared" si="45"/>
        <v>0</v>
      </c>
      <c r="K172" s="22">
        <f t="shared" si="66"/>
        <v>0</v>
      </c>
    </row>
    <row r="173" spans="1:11" ht="25.5" x14ac:dyDescent="0.2">
      <c r="A173" s="27">
        <v>2</v>
      </c>
      <c r="B173" s="26">
        <v>2</v>
      </c>
      <c r="C173" s="26">
        <v>7</v>
      </c>
      <c r="D173" s="26">
        <v>2</v>
      </c>
      <c r="E173" s="41" t="s">
        <v>228</v>
      </c>
      <c r="F173" s="25" t="s">
        <v>333</v>
      </c>
      <c r="G173" s="24"/>
      <c r="H173" s="23"/>
      <c r="I173" s="23"/>
      <c r="J173" s="23">
        <f t="shared" si="45"/>
        <v>0</v>
      </c>
      <c r="K173" s="22">
        <f t="shared" si="66"/>
        <v>0</v>
      </c>
    </row>
    <row r="174" spans="1:11" x14ac:dyDescent="0.2">
      <c r="A174" s="27">
        <v>2</v>
      </c>
      <c r="B174" s="26">
        <v>2</v>
      </c>
      <c r="C174" s="26">
        <v>7</v>
      </c>
      <c r="D174" s="26">
        <v>2</v>
      </c>
      <c r="E174" s="41" t="s">
        <v>236</v>
      </c>
      <c r="F174" s="25" t="s">
        <v>332</v>
      </c>
      <c r="G174" s="24"/>
      <c r="H174" s="24"/>
      <c r="I174" s="23"/>
      <c r="J174" s="23">
        <f t="shared" si="45"/>
        <v>0</v>
      </c>
      <c r="K174" s="22">
        <f t="shared" si="66"/>
        <v>0</v>
      </c>
    </row>
    <row r="175" spans="1:11" x14ac:dyDescent="0.2">
      <c r="A175" s="27">
        <v>2</v>
      </c>
      <c r="B175" s="26">
        <v>2</v>
      </c>
      <c r="C175" s="26">
        <v>7</v>
      </c>
      <c r="D175" s="26">
        <v>2</v>
      </c>
      <c r="E175" s="41" t="s">
        <v>331</v>
      </c>
      <c r="F175" s="25" t="s">
        <v>330</v>
      </c>
      <c r="G175" s="24"/>
      <c r="H175" s="23"/>
      <c r="I175" s="23"/>
      <c r="J175" s="23">
        <f t="shared" si="45"/>
        <v>0</v>
      </c>
      <c r="K175" s="22">
        <f t="shared" si="66"/>
        <v>0</v>
      </c>
    </row>
    <row r="176" spans="1:11" ht="25.5" x14ac:dyDescent="0.2">
      <c r="A176" s="27">
        <v>2</v>
      </c>
      <c r="B176" s="26">
        <v>2</v>
      </c>
      <c r="C176" s="26">
        <v>7</v>
      </c>
      <c r="D176" s="26">
        <v>2</v>
      </c>
      <c r="E176" s="41" t="s">
        <v>329</v>
      </c>
      <c r="F176" s="25" t="s">
        <v>328</v>
      </c>
      <c r="G176" s="24"/>
      <c r="H176" s="24"/>
      <c r="I176" s="23"/>
      <c r="J176" s="23">
        <f t="shared" si="45"/>
        <v>0</v>
      </c>
      <c r="K176" s="22">
        <f t="shared" si="66"/>
        <v>0</v>
      </c>
    </row>
    <row r="177" spans="1:11" x14ac:dyDescent="0.2">
      <c r="A177" s="33">
        <v>2</v>
      </c>
      <c r="B177" s="32">
        <v>2</v>
      </c>
      <c r="C177" s="32">
        <v>7</v>
      </c>
      <c r="D177" s="32">
        <v>3</v>
      </c>
      <c r="E177" s="31"/>
      <c r="F177" s="33" t="s">
        <v>327</v>
      </c>
      <c r="G177" s="29">
        <f>SUM(G178)</f>
        <v>0</v>
      </c>
      <c r="H177" s="29">
        <f t="shared" ref="H177:I177" si="67">SUM(H178)</f>
        <v>0</v>
      </c>
      <c r="I177" s="29">
        <f t="shared" si="67"/>
        <v>0</v>
      </c>
      <c r="J177" s="29">
        <f>SUM(G177:I177)</f>
        <v>0</v>
      </c>
      <c r="K177" s="28"/>
    </row>
    <row r="178" spans="1:11" x14ac:dyDescent="0.2">
      <c r="A178" s="27">
        <v>2</v>
      </c>
      <c r="B178" s="26">
        <v>2</v>
      </c>
      <c r="C178" s="26">
        <v>7</v>
      </c>
      <c r="D178" s="26">
        <v>3</v>
      </c>
      <c r="E178" s="41" t="s">
        <v>124</v>
      </c>
      <c r="F178" s="27" t="s">
        <v>327</v>
      </c>
      <c r="G178" s="24"/>
      <c r="H178" s="24"/>
      <c r="I178" s="24"/>
      <c r="J178" s="23">
        <f>SUM(G178:I178)</f>
        <v>0</v>
      </c>
      <c r="K178" s="22">
        <f>J178/$J$25</f>
        <v>0</v>
      </c>
    </row>
    <row r="179" spans="1:11" x14ac:dyDescent="0.2">
      <c r="A179" s="44">
        <v>2</v>
      </c>
      <c r="B179" s="39">
        <v>2</v>
      </c>
      <c r="C179" s="39">
        <v>8</v>
      </c>
      <c r="D179" s="39"/>
      <c r="E179" s="39"/>
      <c r="F179" s="44" t="s">
        <v>326</v>
      </c>
      <c r="G179" s="37">
        <f>+G180+G182+G184+G186+G188+G192+G197+G204</f>
        <v>0</v>
      </c>
      <c r="H179" s="37">
        <f t="shared" ref="H179:I179" si="68">+H180+H182+H184+H186+H188+H192+H197+H204</f>
        <v>1043934.49</v>
      </c>
      <c r="I179" s="37">
        <f t="shared" si="68"/>
        <v>0</v>
      </c>
      <c r="J179" s="37">
        <f t="shared" si="45"/>
        <v>1043934.49</v>
      </c>
      <c r="K179" s="36"/>
    </row>
    <row r="180" spans="1:11" x14ac:dyDescent="0.2">
      <c r="A180" s="33">
        <v>2</v>
      </c>
      <c r="B180" s="32">
        <v>2</v>
      </c>
      <c r="C180" s="32">
        <v>8</v>
      </c>
      <c r="D180" s="32">
        <v>1</v>
      </c>
      <c r="E180" s="32"/>
      <c r="F180" s="33" t="s">
        <v>325</v>
      </c>
      <c r="G180" s="29">
        <f>SUM(G181)</f>
        <v>0</v>
      </c>
      <c r="H180" s="29">
        <f t="shared" ref="H180:I180" si="69">SUM(H181)</f>
        <v>0</v>
      </c>
      <c r="I180" s="29">
        <f t="shared" si="69"/>
        <v>0</v>
      </c>
      <c r="J180" s="29">
        <f t="shared" si="45"/>
        <v>0</v>
      </c>
      <c r="K180" s="28"/>
    </row>
    <row r="181" spans="1:11" x14ac:dyDescent="0.2">
      <c r="A181" s="27">
        <v>2</v>
      </c>
      <c r="B181" s="26">
        <v>2</v>
      </c>
      <c r="C181" s="26">
        <v>8</v>
      </c>
      <c r="D181" s="26">
        <v>1</v>
      </c>
      <c r="E181" s="41" t="s">
        <v>124</v>
      </c>
      <c r="F181" s="27" t="s">
        <v>325</v>
      </c>
      <c r="G181" s="23"/>
      <c r="H181" s="23"/>
      <c r="I181" s="23"/>
      <c r="J181" s="23">
        <f t="shared" si="45"/>
        <v>0</v>
      </c>
      <c r="K181" s="22">
        <f>J181/$J$25</f>
        <v>0</v>
      </c>
    </row>
    <row r="182" spans="1:11" x14ac:dyDescent="0.2">
      <c r="A182" s="33">
        <v>2</v>
      </c>
      <c r="B182" s="32">
        <v>2</v>
      </c>
      <c r="C182" s="32">
        <v>8</v>
      </c>
      <c r="D182" s="32">
        <v>2</v>
      </c>
      <c r="E182" s="32"/>
      <c r="F182" s="33" t="s">
        <v>324</v>
      </c>
      <c r="G182" s="29">
        <f>SUM(G183)</f>
        <v>0</v>
      </c>
      <c r="H182" s="29">
        <f t="shared" ref="H182:I182" si="70">SUM(H183)</f>
        <v>12894.48</v>
      </c>
      <c r="I182" s="29">
        <f t="shared" si="70"/>
        <v>0</v>
      </c>
      <c r="J182" s="29">
        <f t="shared" si="45"/>
        <v>12894.48</v>
      </c>
      <c r="K182" s="28"/>
    </row>
    <row r="183" spans="1:11" x14ac:dyDescent="0.2">
      <c r="A183" s="27">
        <v>2</v>
      </c>
      <c r="B183" s="26">
        <v>2</v>
      </c>
      <c r="C183" s="26">
        <v>8</v>
      </c>
      <c r="D183" s="26">
        <v>2</v>
      </c>
      <c r="E183" s="41" t="s">
        <v>124</v>
      </c>
      <c r="F183" s="27" t="s">
        <v>324</v>
      </c>
      <c r="G183" s="23"/>
      <c r="H183" s="23">
        <f>2950+9944.48</f>
        <v>12894.48</v>
      </c>
      <c r="I183" s="23"/>
      <c r="J183" s="23">
        <f t="shared" si="45"/>
        <v>12894.48</v>
      </c>
      <c r="K183" s="22">
        <f>J183/$J$25</f>
        <v>1.693636432063814E-4</v>
      </c>
    </row>
    <row r="184" spans="1:11" x14ac:dyDescent="0.2">
      <c r="A184" s="33">
        <v>2</v>
      </c>
      <c r="B184" s="32">
        <v>2</v>
      </c>
      <c r="C184" s="32">
        <v>8</v>
      </c>
      <c r="D184" s="32">
        <v>3</v>
      </c>
      <c r="E184" s="32"/>
      <c r="F184" s="33" t="s">
        <v>323</v>
      </c>
      <c r="G184" s="29">
        <f>SUM(G185)</f>
        <v>0</v>
      </c>
      <c r="H184" s="29">
        <f t="shared" ref="H184:I184" si="71">SUM(H185)</f>
        <v>0</v>
      </c>
      <c r="I184" s="29">
        <f t="shared" si="71"/>
        <v>0</v>
      </c>
      <c r="J184" s="29">
        <f t="shared" si="45"/>
        <v>0</v>
      </c>
      <c r="K184" s="28"/>
    </row>
    <row r="185" spans="1:11" x14ac:dyDescent="0.2">
      <c r="A185" s="27">
        <v>2</v>
      </c>
      <c r="B185" s="26">
        <v>2</v>
      </c>
      <c r="C185" s="26">
        <v>8</v>
      </c>
      <c r="D185" s="26">
        <v>3</v>
      </c>
      <c r="E185" s="41" t="s">
        <v>124</v>
      </c>
      <c r="F185" s="27" t="s">
        <v>323</v>
      </c>
      <c r="G185" s="23"/>
      <c r="H185" s="23"/>
      <c r="I185" s="23"/>
      <c r="J185" s="23">
        <f t="shared" si="45"/>
        <v>0</v>
      </c>
      <c r="K185" s="22">
        <f>J185/$J$25</f>
        <v>0</v>
      </c>
    </row>
    <row r="186" spans="1:11" x14ac:dyDescent="0.2">
      <c r="A186" s="33">
        <v>2</v>
      </c>
      <c r="B186" s="32">
        <v>2</v>
      </c>
      <c r="C186" s="32">
        <v>8</v>
      </c>
      <c r="D186" s="32">
        <v>4</v>
      </c>
      <c r="E186" s="32"/>
      <c r="F186" s="33" t="s">
        <v>322</v>
      </c>
      <c r="G186" s="29">
        <f>SUM(G187)</f>
        <v>0</v>
      </c>
      <c r="H186" s="29">
        <f t="shared" ref="H186:I186" si="72">SUM(H187)</f>
        <v>0</v>
      </c>
      <c r="I186" s="29">
        <f t="shared" si="72"/>
        <v>0</v>
      </c>
      <c r="J186" s="29">
        <f t="shared" ref="J186:J244" si="73">SUM(G186:I186)</f>
        <v>0</v>
      </c>
      <c r="K186" s="28"/>
    </row>
    <row r="187" spans="1:11" x14ac:dyDescent="0.2">
      <c r="A187" s="27">
        <v>2</v>
      </c>
      <c r="B187" s="26">
        <v>2</v>
      </c>
      <c r="C187" s="26">
        <v>8</v>
      </c>
      <c r="D187" s="26">
        <v>4</v>
      </c>
      <c r="E187" s="41" t="s">
        <v>124</v>
      </c>
      <c r="F187" s="27" t="s">
        <v>322</v>
      </c>
      <c r="G187" s="23"/>
      <c r="H187" s="23"/>
      <c r="I187" s="23"/>
      <c r="J187" s="23">
        <f t="shared" si="73"/>
        <v>0</v>
      </c>
      <c r="K187" s="22">
        <f>J187/$J$25</f>
        <v>0</v>
      </c>
    </row>
    <row r="188" spans="1:11" x14ac:dyDescent="0.2">
      <c r="A188" s="33">
        <v>2</v>
      </c>
      <c r="B188" s="32">
        <v>2</v>
      </c>
      <c r="C188" s="32">
        <v>8</v>
      </c>
      <c r="D188" s="32">
        <v>5</v>
      </c>
      <c r="E188" s="32"/>
      <c r="F188" s="33" t="s">
        <v>321</v>
      </c>
      <c r="G188" s="29">
        <f>SUM(G189:G191)</f>
        <v>0</v>
      </c>
      <c r="H188" s="29">
        <f t="shared" ref="H188:I188" si="74">SUM(H189:H191)</f>
        <v>446040</v>
      </c>
      <c r="I188" s="29">
        <f t="shared" si="74"/>
        <v>0</v>
      </c>
      <c r="J188" s="29">
        <f t="shared" si="73"/>
        <v>446040</v>
      </c>
      <c r="K188" s="28"/>
    </row>
    <row r="189" spans="1:11" x14ac:dyDescent="0.2">
      <c r="A189" s="27">
        <v>2</v>
      </c>
      <c r="B189" s="26">
        <v>2</v>
      </c>
      <c r="C189" s="26">
        <v>8</v>
      </c>
      <c r="D189" s="26">
        <v>5</v>
      </c>
      <c r="E189" s="41" t="s">
        <v>124</v>
      </c>
      <c r="F189" s="27" t="s">
        <v>320</v>
      </c>
      <c r="G189" s="23"/>
      <c r="H189" s="23">
        <v>446040</v>
      </c>
      <c r="I189" s="23"/>
      <c r="J189" s="23">
        <f t="shared" si="73"/>
        <v>446040</v>
      </c>
      <c r="K189" s="22">
        <f t="shared" ref="K189:K191" si="75">J189/$J$25</f>
        <v>5.8585502801023663E-3</v>
      </c>
    </row>
    <row r="190" spans="1:11" x14ac:dyDescent="0.2">
      <c r="A190" s="27">
        <v>2</v>
      </c>
      <c r="B190" s="26">
        <v>2</v>
      </c>
      <c r="C190" s="26">
        <v>8</v>
      </c>
      <c r="D190" s="26">
        <v>5</v>
      </c>
      <c r="E190" s="41" t="s">
        <v>128</v>
      </c>
      <c r="F190" s="27" t="s">
        <v>319</v>
      </c>
      <c r="G190" s="23"/>
      <c r="H190" s="23"/>
      <c r="I190" s="23"/>
      <c r="J190" s="23">
        <f t="shared" si="73"/>
        <v>0</v>
      </c>
      <c r="K190" s="22">
        <f t="shared" si="75"/>
        <v>0</v>
      </c>
    </row>
    <row r="191" spans="1:11" x14ac:dyDescent="0.2">
      <c r="A191" s="27">
        <v>2</v>
      </c>
      <c r="B191" s="26">
        <v>2</v>
      </c>
      <c r="C191" s="26">
        <v>8</v>
      </c>
      <c r="D191" s="26">
        <v>5</v>
      </c>
      <c r="E191" s="41" t="s">
        <v>126</v>
      </c>
      <c r="F191" s="27" t="s">
        <v>318</v>
      </c>
      <c r="G191" s="23"/>
      <c r="H191" s="23"/>
      <c r="I191" s="23"/>
      <c r="J191" s="23">
        <f t="shared" si="73"/>
        <v>0</v>
      </c>
      <c r="K191" s="22">
        <f t="shared" si="75"/>
        <v>0</v>
      </c>
    </row>
    <row r="192" spans="1:11" x14ac:dyDescent="0.2">
      <c r="A192" s="33">
        <v>2</v>
      </c>
      <c r="B192" s="32">
        <v>2</v>
      </c>
      <c r="C192" s="32">
        <v>8</v>
      </c>
      <c r="D192" s="32">
        <v>6</v>
      </c>
      <c r="E192" s="32"/>
      <c r="F192" s="33" t="s">
        <v>317</v>
      </c>
      <c r="G192" s="29">
        <f>SUM(G193:G196)</f>
        <v>0</v>
      </c>
      <c r="H192" s="29">
        <f t="shared" ref="H192:I192" si="76">SUM(H193:H196)</f>
        <v>0</v>
      </c>
      <c r="I192" s="29">
        <f t="shared" si="76"/>
        <v>0</v>
      </c>
      <c r="J192" s="29">
        <f t="shared" si="73"/>
        <v>0</v>
      </c>
      <c r="K192" s="28"/>
    </row>
    <row r="193" spans="1:11" x14ac:dyDescent="0.2">
      <c r="A193" s="27">
        <v>2</v>
      </c>
      <c r="B193" s="26">
        <v>2</v>
      </c>
      <c r="C193" s="26">
        <v>8</v>
      </c>
      <c r="D193" s="26">
        <v>6</v>
      </c>
      <c r="E193" s="41" t="s">
        <v>124</v>
      </c>
      <c r="F193" s="27" t="s">
        <v>316</v>
      </c>
      <c r="G193" s="23"/>
      <c r="H193" s="23"/>
      <c r="I193" s="23"/>
      <c r="J193" s="23">
        <f t="shared" si="73"/>
        <v>0</v>
      </c>
      <c r="K193" s="22">
        <f t="shared" ref="K193:K196" si="77">J193/$J$25</f>
        <v>0</v>
      </c>
    </row>
    <row r="194" spans="1:11" x14ac:dyDescent="0.2">
      <c r="A194" s="27">
        <v>2</v>
      </c>
      <c r="B194" s="26">
        <v>2</v>
      </c>
      <c r="C194" s="26">
        <v>8</v>
      </c>
      <c r="D194" s="26">
        <v>6</v>
      </c>
      <c r="E194" s="41" t="s">
        <v>128</v>
      </c>
      <c r="F194" s="27" t="s">
        <v>315</v>
      </c>
      <c r="G194" s="23"/>
      <c r="H194" s="23"/>
      <c r="I194" s="23"/>
      <c r="J194" s="23">
        <f t="shared" si="73"/>
        <v>0</v>
      </c>
      <c r="K194" s="22">
        <f t="shared" si="77"/>
        <v>0</v>
      </c>
    </row>
    <row r="195" spans="1:11" x14ac:dyDescent="0.2">
      <c r="A195" s="27">
        <v>2</v>
      </c>
      <c r="B195" s="26">
        <v>2</v>
      </c>
      <c r="C195" s="26">
        <v>8</v>
      </c>
      <c r="D195" s="26">
        <v>6</v>
      </c>
      <c r="E195" s="41" t="s">
        <v>126</v>
      </c>
      <c r="F195" s="27" t="s">
        <v>314</v>
      </c>
      <c r="G195" s="23"/>
      <c r="H195" s="23"/>
      <c r="I195" s="23"/>
      <c r="J195" s="23">
        <f t="shared" si="73"/>
        <v>0</v>
      </c>
      <c r="K195" s="22">
        <f t="shared" si="77"/>
        <v>0</v>
      </c>
    </row>
    <row r="196" spans="1:11" x14ac:dyDescent="0.2">
      <c r="A196" s="27">
        <v>2</v>
      </c>
      <c r="B196" s="26">
        <v>2</v>
      </c>
      <c r="C196" s="26">
        <v>8</v>
      </c>
      <c r="D196" s="26">
        <v>6</v>
      </c>
      <c r="E196" s="41" t="s">
        <v>206</v>
      </c>
      <c r="F196" s="27" t="s">
        <v>313</v>
      </c>
      <c r="G196" s="23"/>
      <c r="H196" s="23"/>
      <c r="I196" s="23"/>
      <c r="J196" s="23">
        <f t="shared" si="73"/>
        <v>0</v>
      </c>
      <c r="K196" s="22">
        <f t="shared" si="77"/>
        <v>0</v>
      </c>
    </row>
    <row r="197" spans="1:11" x14ac:dyDescent="0.2">
      <c r="A197" s="33">
        <v>2</v>
      </c>
      <c r="B197" s="32">
        <v>2</v>
      </c>
      <c r="C197" s="32">
        <v>8</v>
      </c>
      <c r="D197" s="32">
        <v>7</v>
      </c>
      <c r="E197" s="32"/>
      <c r="F197" s="33" t="s">
        <v>312</v>
      </c>
      <c r="G197" s="29">
        <f>SUM(G198:G203)</f>
        <v>0</v>
      </c>
      <c r="H197" s="29">
        <f t="shared" ref="H197:I197" si="78">SUM(H198:H203)</f>
        <v>585000.01</v>
      </c>
      <c r="I197" s="29">
        <f t="shared" si="78"/>
        <v>0</v>
      </c>
      <c r="J197" s="29">
        <f t="shared" si="73"/>
        <v>585000.01</v>
      </c>
      <c r="K197" s="28"/>
    </row>
    <row r="198" spans="1:11" x14ac:dyDescent="0.2">
      <c r="A198" s="27">
        <v>2</v>
      </c>
      <c r="B198" s="26">
        <v>2</v>
      </c>
      <c r="C198" s="26">
        <v>8</v>
      </c>
      <c r="D198" s="26">
        <v>7</v>
      </c>
      <c r="E198" s="41" t="s">
        <v>124</v>
      </c>
      <c r="F198" s="25" t="s">
        <v>311</v>
      </c>
      <c r="G198" s="23"/>
      <c r="H198" s="23"/>
      <c r="I198" s="23"/>
      <c r="J198" s="23">
        <f t="shared" si="73"/>
        <v>0</v>
      </c>
      <c r="K198" s="22">
        <f t="shared" ref="K198:K203" si="79">J198/$J$25</f>
        <v>0</v>
      </c>
    </row>
    <row r="199" spans="1:11" x14ac:dyDescent="0.2">
      <c r="A199" s="27">
        <v>2</v>
      </c>
      <c r="B199" s="26">
        <v>2</v>
      </c>
      <c r="C199" s="26">
        <v>8</v>
      </c>
      <c r="D199" s="26">
        <v>7</v>
      </c>
      <c r="E199" s="41" t="s">
        <v>128</v>
      </c>
      <c r="F199" s="25" t="s">
        <v>310</v>
      </c>
      <c r="G199" s="23"/>
      <c r="H199" s="23"/>
      <c r="I199" s="23"/>
      <c r="J199" s="23">
        <f t="shared" si="73"/>
        <v>0</v>
      </c>
      <c r="K199" s="22">
        <f t="shared" si="79"/>
        <v>0</v>
      </c>
    </row>
    <row r="200" spans="1:11" x14ac:dyDescent="0.2">
      <c r="A200" s="27">
        <v>2</v>
      </c>
      <c r="B200" s="26">
        <v>2</v>
      </c>
      <c r="C200" s="26">
        <v>8</v>
      </c>
      <c r="D200" s="26">
        <v>7</v>
      </c>
      <c r="E200" s="41" t="s">
        <v>126</v>
      </c>
      <c r="F200" s="25" t="s">
        <v>309</v>
      </c>
      <c r="G200" s="23"/>
      <c r="H200" s="23"/>
      <c r="I200" s="23"/>
      <c r="J200" s="23">
        <f t="shared" si="73"/>
        <v>0</v>
      </c>
      <c r="K200" s="22">
        <f t="shared" si="79"/>
        <v>0</v>
      </c>
    </row>
    <row r="201" spans="1:11" x14ac:dyDescent="0.2">
      <c r="A201" s="27">
        <v>2</v>
      </c>
      <c r="B201" s="26">
        <v>2</v>
      </c>
      <c r="C201" s="26">
        <v>8</v>
      </c>
      <c r="D201" s="26">
        <v>7</v>
      </c>
      <c r="E201" s="41" t="s">
        <v>206</v>
      </c>
      <c r="F201" s="25" t="s">
        <v>308</v>
      </c>
      <c r="G201" s="23"/>
      <c r="H201" s="23"/>
      <c r="I201" s="23"/>
      <c r="J201" s="23">
        <f t="shared" si="73"/>
        <v>0</v>
      </c>
      <c r="K201" s="22">
        <f t="shared" si="79"/>
        <v>0</v>
      </c>
    </row>
    <row r="202" spans="1:11" x14ac:dyDescent="0.2">
      <c r="A202" s="27">
        <v>2</v>
      </c>
      <c r="B202" s="26">
        <v>2</v>
      </c>
      <c r="C202" s="26">
        <v>8</v>
      </c>
      <c r="D202" s="26">
        <v>7</v>
      </c>
      <c r="E202" s="41" t="s">
        <v>204</v>
      </c>
      <c r="F202" s="25" t="s">
        <v>307</v>
      </c>
      <c r="G202" s="23"/>
      <c r="H202" s="23"/>
      <c r="I202" s="23"/>
      <c r="J202" s="23">
        <f t="shared" si="73"/>
        <v>0</v>
      </c>
      <c r="K202" s="22">
        <f t="shared" si="79"/>
        <v>0</v>
      </c>
    </row>
    <row r="203" spans="1:11" x14ac:dyDescent="0.2">
      <c r="A203" s="27">
        <v>2</v>
      </c>
      <c r="B203" s="26">
        <v>2</v>
      </c>
      <c r="C203" s="26">
        <v>8</v>
      </c>
      <c r="D203" s="26">
        <v>7</v>
      </c>
      <c r="E203" s="41" t="s">
        <v>228</v>
      </c>
      <c r="F203" s="25" t="s">
        <v>306</v>
      </c>
      <c r="G203" s="23"/>
      <c r="H203" s="23">
        <f>130000.01+174000+129800+45000+106200</f>
        <v>585000.01</v>
      </c>
      <c r="I203" s="23"/>
      <c r="J203" s="23">
        <f t="shared" si="73"/>
        <v>585000.01</v>
      </c>
      <c r="K203" s="22">
        <f t="shared" si="79"/>
        <v>7.683732338905451E-3</v>
      </c>
    </row>
    <row r="204" spans="1:11" x14ac:dyDescent="0.2">
      <c r="A204" s="33">
        <v>2</v>
      </c>
      <c r="B204" s="32">
        <v>2</v>
      </c>
      <c r="C204" s="32">
        <v>8</v>
      </c>
      <c r="D204" s="32">
        <v>8</v>
      </c>
      <c r="E204" s="32"/>
      <c r="F204" s="30" t="s">
        <v>305</v>
      </c>
      <c r="G204" s="29">
        <f>SUM(G205:G207)</f>
        <v>0</v>
      </c>
      <c r="H204" s="29">
        <f t="shared" ref="H204:I204" si="80">SUM(H205:H207)</f>
        <v>0</v>
      </c>
      <c r="I204" s="29">
        <f t="shared" si="80"/>
        <v>0</v>
      </c>
      <c r="J204" s="29">
        <f t="shared" si="73"/>
        <v>0</v>
      </c>
      <c r="K204" s="28"/>
    </row>
    <row r="205" spans="1:11" x14ac:dyDescent="0.2">
      <c r="A205" s="27">
        <v>2</v>
      </c>
      <c r="B205" s="26">
        <v>2</v>
      </c>
      <c r="C205" s="26">
        <v>8</v>
      </c>
      <c r="D205" s="26">
        <v>8</v>
      </c>
      <c r="E205" s="41" t="s">
        <v>124</v>
      </c>
      <c r="F205" s="25" t="s">
        <v>304</v>
      </c>
      <c r="G205" s="23"/>
      <c r="H205" s="23"/>
      <c r="I205" s="23"/>
      <c r="J205" s="23">
        <f t="shared" si="73"/>
        <v>0</v>
      </c>
      <c r="K205" s="22">
        <f t="shared" ref="K205:K207" si="81">J205/$J$25</f>
        <v>0</v>
      </c>
    </row>
    <row r="206" spans="1:11" x14ac:dyDescent="0.2">
      <c r="A206" s="27">
        <v>2</v>
      </c>
      <c r="B206" s="26">
        <v>2</v>
      </c>
      <c r="C206" s="26">
        <v>8</v>
      </c>
      <c r="D206" s="26">
        <v>8</v>
      </c>
      <c r="E206" s="41" t="s">
        <v>128</v>
      </c>
      <c r="F206" s="25" t="s">
        <v>303</v>
      </c>
      <c r="G206" s="23"/>
      <c r="H206" s="23"/>
      <c r="I206" s="23"/>
      <c r="J206" s="23">
        <f t="shared" si="73"/>
        <v>0</v>
      </c>
      <c r="K206" s="22">
        <f t="shared" si="81"/>
        <v>0</v>
      </c>
    </row>
    <row r="207" spans="1:11" x14ac:dyDescent="0.2">
      <c r="A207" s="27">
        <v>2</v>
      </c>
      <c r="B207" s="26">
        <v>2</v>
      </c>
      <c r="C207" s="26">
        <v>8</v>
      </c>
      <c r="D207" s="26">
        <v>8</v>
      </c>
      <c r="E207" s="41" t="s">
        <v>126</v>
      </c>
      <c r="F207" s="25" t="s">
        <v>302</v>
      </c>
      <c r="G207" s="23"/>
      <c r="H207" s="23"/>
      <c r="I207" s="23"/>
      <c r="J207" s="23">
        <f t="shared" si="73"/>
        <v>0</v>
      </c>
      <c r="K207" s="22">
        <f t="shared" si="81"/>
        <v>0</v>
      </c>
    </row>
    <row r="208" spans="1:11" x14ac:dyDescent="0.2">
      <c r="A208" s="44">
        <v>2</v>
      </c>
      <c r="B208" s="39">
        <v>2</v>
      </c>
      <c r="C208" s="39">
        <v>9</v>
      </c>
      <c r="D208" s="39"/>
      <c r="E208" s="39"/>
      <c r="F208" s="44" t="s">
        <v>301</v>
      </c>
      <c r="G208" s="37">
        <f>+G209</f>
        <v>0</v>
      </c>
      <c r="H208" s="37">
        <f t="shared" ref="H208:I209" si="82">+H209</f>
        <v>1155497.3</v>
      </c>
      <c r="I208" s="37">
        <f>+I209</f>
        <v>0</v>
      </c>
      <c r="J208" s="37">
        <f>SUM(G208:I208)</f>
        <v>1155497.3</v>
      </c>
      <c r="K208" s="36"/>
    </row>
    <row r="209" spans="1:12" x14ac:dyDescent="0.2">
      <c r="A209" s="33">
        <v>2</v>
      </c>
      <c r="B209" s="32">
        <v>2</v>
      </c>
      <c r="C209" s="32">
        <v>9</v>
      </c>
      <c r="D209" s="32">
        <v>2</v>
      </c>
      <c r="E209" s="32"/>
      <c r="F209" s="33" t="s">
        <v>300</v>
      </c>
      <c r="G209" s="29">
        <f>+G210</f>
        <v>0</v>
      </c>
      <c r="H209" s="29">
        <f t="shared" si="82"/>
        <v>1155497.3</v>
      </c>
      <c r="I209" s="29">
        <f t="shared" si="82"/>
        <v>0</v>
      </c>
      <c r="J209" s="29">
        <f>SUM(G209:I209)</f>
        <v>1155497.3</v>
      </c>
      <c r="K209" s="28"/>
    </row>
    <row r="210" spans="1:12" x14ac:dyDescent="0.2">
      <c r="A210" s="27">
        <v>2</v>
      </c>
      <c r="B210" s="26">
        <v>2</v>
      </c>
      <c r="C210" s="26">
        <v>9</v>
      </c>
      <c r="D210" s="26">
        <v>2</v>
      </c>
      <c r="E210" s="41" t="s">
        <v>124</v>
      </c>
      <c r="F210" s="25" t="s">
        <v>299</v>
      </c>
      <c r="G210" s="23"/>
      <c r="H210" s="23">
        <f>110802+1044695.3</f>
        <v>1155497.3</v>
      </c>
      <c r="I210" s="23"/>
      <c r="J210" s="23">
        <f>SUM(G210:I210)</f>
        <v>1155497.3</v>
      </c>
      <c r="K210" s="22">
        <f>J210/$J$25</f>
        <v>1.5176977469672066E-2</v>
      </c>
      <c r="L210" s="97"/>
    </row>
    <row r="211" spans="1:12" x14ac:dyDescent="0.2">
      <c r="A211" s="40">
        <v>2</v>
      </c>
      <c r="B211" s="39">
        <v>3</v>
      </c>
      <c r="C211" s="39"/>
      <c r="D211" s="39"/>
      <c r="E211" s="39"/>
      <c r="F211" s="44" t="s">
        <v>298</v>
      </c>
      <c r="G211" s="37">
        <f>G212+G224+G231+G244+G249+G260+G285+G302+G307</f>
        <v>0</v>
      </c>
      <c r="H211" s="37">
        <f>H212+H224+H231+H244+H249+H260+H285+H302+H307</f>
        <v>41253682.450000003</v>
      </c>
      <c r="I211" s="37">
        <f>I212+I224+I231+I244+I249+I260+I285+I302+I307</f>
        <v>0</v>
      </c>
      <c r="J211" s="37">
        <f>SUM(G211:I211)</f>
        <v>41253682.450000003</v>
      </c>
      <c r="K211" s="36">
        <f>J211/$J$25</f>
        <v>0.54184999747265183</v>
      </c>
    </row>
    <row r="212" spans="1:12" x14ac:dyDescent="0.2">
      <c r="A212" s="40">
        <v>2</v>
      </c>
      <c r="B212" s="39">
        <v>3</v>
      </c>
      <c r="C212" s="39">
        <v>1</v>
      </c>
      <c r="D212" s="39"/>
      <c r="E212" s="39"/>
      <c r="F212" s="44" t="s">
        <v>297</v>
      </c>
      <c r="G212" s="37">
        <f>+G213+G216+G218+G222</f>
        <v>0</v>
      </c>
      <c r="H212" s="37">
        <f t="shared" ref="H212:I212" si="83">+H213+H216+H218+H222</f>
        <v>858220.94</v>
      </c>
      <c r="I212" s="37">
        <f t="shared" si="83"/>
        <v>0</v>
      </c>
      <c r="J212" s="37">
        <f t="shared" si="73"/>
        <v>858220.94</v>
      </c>
      <c r="K212" s="36"/>
    </row>
    <row r="213" spans="1:12" x14ac:dyDescent="0.2">
      <c r="A213" s="35">
        <v>2</v>
      </c>
      <c r="B213" s="32">
        <v>3</v>
      </c>
      <c r="C213" s="32">
        <v>1</v>
      </c>
      <c r="D213" s="32">
        <v>1</v>
      </c>
      <c r="E213" s="31"/>
      <c r="F213" s="33" t="s">
        <v>296</v>
      </c>
      <c r="G213" s="29">
        <f>SUM(G214:G215)</f>
        <v>0</v>
      </c>
      <c r="H213" s="104">
        <f t="shared" ref="H213:I213" si="84">SUM(H214:H215)</f>
        <v>858220.94</v>
      </c>
      <c r="I213" s="29">
        <f t="shared" si="84"/>
        <v>0</v>
      </c>
      <c r="J213" s="29">
        <f t="shared" si="73"/>
        <v>858220.94</v>
      </c>
      <c r="K213" s="28"/>
    </row>
    <row r="214" spans="1:12" x14ac:dyDescent="0.2">
      <c r="A214" s="34">
        <v>2</v>
      </c>
      <c r="B214" s="26">
        <v>3</v>
      </c>
      <c r="C214" s="26">
        <v>1</v>
      </c>
      <c r="D214" s="26">
        <v>1</v>
      </c>
      <c r="E214" s="41" t="s">
        <v>124</v>
      </c>
      <c r="F214" s="27" t="s">
        <v>296</v>
      </c>
      <c r="G214" s="24"/>
      <c r="H214" s="23">
        <v>858220.94</v>
      </c>
      <c r="I214" s="24"/>
      <c r="J214" s="23">
        <f t="shared" si="73"/>
        <v>858220.94</v>
      </c>
      <c r="K214" s="22">
        <f t="shared" ref="K214:K215" si="85">J214/$J$25</f>
        <v>1.1272375859624061E-2</v>
      </c>
    </row>
    <row r="215" spans="1:12" x14ac:dyDescent="0.2">
      <c r="A215" s="34">
        <v>2</v>
      </c>
      <c r="B215" s="26">
        <v>3</v>
      </c>
      <c r="C215" s="26">
        <v>1</v>
      </c>
      <c r="D215" s="26">
        <v>1</v>
      </c>
      <c r="E215" s="41" t="s">
        <v>128</v>
      </c>
      <c r="F215" s="27" t="s">
        <v>295</v>
      </c>
      <c r="G215" s="24"/>
      <c r="H215" s="24"/>
      <c r="I215" s="24"/>
      <c r="J215" s="23">
        <f t="shared" si="73"/>
        <v>0</v>
      </c>
      <c r="K215" s="22">
        <f t="shared" si="85"/>
        <v>0</v>
      </c>
    </row>
    <row r="216" spans="1:12" x14ac:dyDescent="0.2">
      <c r="A216" s="35">
        <v>2</v>
      </c>
      <c r="B216" s="32">
        <v>3</v>
      </c>
      <c r="C216" s="32">
        <v>1</v>
      </c>
      <c r="D216" s="32">
        <v>2</v>
      </c>
      <c r="E216" s="31"/>
      <c r="F216" s="33" t="s">
        <v>294</v>
      </c>
      <c r="G216" s="29">
        <f>SUM(G217)</f>
        <v>0</v>
      </c>
      <c r="H216" s="29">
        <f t="shared" ref="H216:I216" si="86">SUM(H217)</f>
        <v>0</v>
      </c>
      <c r="I216" s="29">
        <f t="shared" si="86"/>
        <v>0</v>
      </c>
      <c r="J216" s="29">
        <f t="shared" si="73"/>
        <v>0</v>
      </c>
      <c r="K216" s="28"/>
    </row>
    <row r="217" spans="1:12" x14ac:dyDescent="0.2">
      <c r="A217" s="34">
        <v>2</v>
      </c>
      <c r="B217" s="26">
        <v>3</v>
      </c>
      <c r="C217" s="26">
        <v>1</v>
      </c>
      <c r="D217" s="26">
        <v>2</v>
      </c>
      <c r="E217" s="41" t="s">
        <v>124</v>
      </c>
      <c r="F217" s="27" t="s">
        <v>294</v>
      </c>
      <c r="G217" s="24"/>
      <c r="H217" s="24"/>
      <c r="I217" s="24"/>
      <c r="J217" s="23">
        <f t="shared" si="73"/>
        <v>0</v>
      </c>
      <c r="K217" s="22">
        <f>J217/$J$25</f>
        <v>0</v>
      </c>
    </row>
    <row r="218" spans="1:12" x14ac:dyDescent="0.2">
      <c r="A218" s="35">
        <v>2</v>
      </c>
      <c r="B218" s="32">
        <v>3</v>
      </c>
      <c r="C218" s="32">
        <v>1</v>
      </c>
      <c r="D218" s="32">
        <v>3</v>
      </c>
      <c r="E218" s="32"/>
      <c r="F218" s="33" t="s">
        <v>293</v>
      </c>
      <c r="G218" s="29">
        <f>SUM(G219:G221)</f>
        <v>0</v>
      </c>
      <c r="H218" s="29">
        <f t="shared" ref="H218:I218" si="87">SUM(H219:H221)</f>
        <v>0</v>
      </c>
      <c r="I218" s="29">
        <f t="shared" si="87"/>
        <v>0</v>
      </c>
      <c r="J218" s="29">
        <f t="shared" si="73"/>
        <v>0</v>
      </c>
      <c r="K218" s="28"/>
    </row>
    <row r="219" spans="1:12" x14ac:dyDescent="0.2">
      <c r="A219" s="34">
        <v>2</v>
      </c>
      <c r="B219" s="26">
        <v>3</v>
      </c>
      <c r="C219" s="26">
        <v>1</v>
      </c>
      <c r="D219" s="26">
        <v>3</v>
      </c>
      <c r="E219" s="41" t="s">
        <v>124</v>
      </c>
      <c r="F219" s="27" t="s">
        <v>292</v>
      </c>
      <c r="G219" s="24"/>
      <c r="H219" s="24"/>
      <c r="I219" s="24"/>
      <c r="J219" s="23">
        <f t="shared" si="73"/>
        <v>0</v>
      </c>
      <c r="K219" s="22">
        <f t="shared" ref="K219:K221" si="88">J219/$J$25</f>
        <v>0</v>
      </c>
    </row>
    <row r="220" spans="1:12" x14ac:dyDescent="0.2">
      <c r="A220" s="34">
        <v>2</v>
      </c>
      <c r="B220" s="26">
        <v>3</v>
      </c>
      <c r="C220" s="26">
        <v>1</v>
      </c>
      <c r="D220" s="26">
        <v>3</v>
      </c>
      <c r="E220" s="41" t="s">
        <v>128</v>
      </c>
      <c r="F220" s="27" t="s">
        <v>291</v>
      </c>
      <c r="G220" s="24"/>
      <c r="H220" s="24"/>
      <c r="I220" s="24"/>
      <c r="J220" s="23">
        <f t="shared" si="73"/>
        <v>0</v>
      </c>
      <c r="K220" s="22">
        <f t="shared" si="88"/>
        <v>0</v>
      </c>
    </row>
    <row r="221" spans="1:12" x14ac:dyDescent="0.2">
      <c r="A221" s="34">
        <v>2</v>
      </c>
      <c r="B221" s="26">
        <v>3</v>
      </c>
      <c r="C221" s="26">
        <v>1</v>
      </c>
      <c r="D221" s="26">
        <v>3</v>
      </c>
      <c r="E221" s="41" t="s">
        <v>126</v>
      </c>
      <c r="F221" s="27" t="s">
        <v>290</v>
      </c>
      <c r="G221" s="24"/>
      <c r="H221" s="24"/>
      <c r="I221" s="24"/>
      <c r="J221" s="23">
        <f t="shared" si="73"/>
        <v>0</v>
      </c>
      <c r="K221" s="22">
        <f t="shared" si="88"/>
        <v>0</v>
      </c>
    </row>
    <row r="222" spans="1:12" x14ac:dyDescent="0.2">
      <c r="A222" s="35">
        <v>2</v>
      </c>
      <c r="B222" s="32">
        <v>3</v>
      </c>
      <c r="C222" s="32">
        <v>1</v>
      </c>
      <c r="D222" s="32">
        <v>4</v>
      </c>
      <c r="E222" s="32"/>
      <c r="F222" s="33" t="s">
        <v>289</v>
      </c>
      <c r="G222" s="29">
        <f>SUM(G223)</f>
        <v>0</v>
      </c>
      <c r="H222" s="29">
        <f t="shared" ref="H222:I222" si="89">SUM(H223)</f>
        <v>0</v>
      </c>
      <c r="I222" s="29">
        <f t="shared" si="89"/>
        <v>0</v>
      </c>
      <c r="J222" s="29">
        <f t="shared" si="73"/>
        <v>0</v>
      </c>
      <c r="K222" s="28"/>
    </row>
    <row r="223" spans="1:12" x14ac:dyDescent="0.2">
      <c r="A223" s="34">
        <v>2</v>
      </c>
      <c r="B223" s="26">
        <v>3</v>
      </c>
      <c r="C223" s="26">
        <v>1</v>
      </c>
      <c r="D223" s="26">
        <v>4</v>
      </c>
      <c r="E223" s="41" t="s">
        <v>124</v>
      </c>
      <c r="F223" s="27" t="s">
        <v>289</v>
      </c>
      <c r="G223" s="23"/>
      <c r="H223" s="23"/>
      <c r="I223" s="23"/>
      <c r="J223" s="23">
        <f t="shared" si="73"/>
        <v>0</v>
      </c>
      <c r="K223" s="22">
        <f>J223/$J$25</f>
        <v>0</v>
      </c>
    </row>
    <row r="224" spans="1:12" x14ac:dyDescent="0.2">
      <c r="A224" s="40">
        <v>2</v>
      </c>
      <c r="B224" s="39">
        <v>3</v>
      </c>
      <c r="C224" s="39">
        <v>2</v>
      </c>
      <c r="D224" s="39"/>
      <c r="E224" s="43"/>
      <c r="F224" s="44" t="s">
        <v>288</v>
      </c>
      <c r="G224" s="37">
        <f>+G225+G227+G229</f>
        <v>0</v>
      </c>
      <c r="H224" s="37">
        <f t="shared" ref="H224:I224" si="90">+H225+H227+H229</f>
        <v>0</v>
      </c>
      <c r="I224" s="37">
        <f t="shared" si="90"/>
        <v>0</v>
      </c>
      <c r="J224" s="37">
        <f t="shared" si="73"/>
        <v>0</v>
      </c>
      <c r="K224" s="36"/>
    </row>
    <row r="225" spans="1:11" x14ac:dyDescent="0.2">
      <c r="A225" s="35">
        <v>2</v>
      </c>
      <c r="B225" s="32">
        <v>3</v>
      </c>
      <c r="C225" s="32">
        <v>2</v>
      </c>
      <c r="D225" s="32">
        <v>1</v>
      </c>
      <c r="E225" s="32"/>
      <c r="F225" s="33" t="s">
        <v>287</v>
      </c>
      <c r="G225" s="29">
        <f>SUM(G226)</f>
        <v>0</v>
      </c>
      <c r="H225" s="29">
        <f t="shared" ref="H225:I225" si="91">SUM(H226)</f>
        <v>0</v>
      </c>
      <c r="I225" s="29">
        <f t="shared" si="91"/>
        <v>0</v>
      </c>
      <c r="J225" s="29">
        <f>SUM(G225:I225)</f>
        <v>0</v>
      </c>
      <c r="K225" s="28"/>
    </row>
    <row r="226" spans="1:11" x14ac:dyDescent="0.2">
      <c r="A226" s="34">
        <v>2</v>
      </c>
      <c r="B226" s="26">
        <v>3</v>
      </c>
      <c r="C226" s="26">
        <v>2</v>
      </c>
      <c r="D226" s="26">
        <v>1</v>
      </c>
      <c r="E226" s="41" t="s">
        <v>124</v>
      </c>
      <c r="F226" s="27" t="s">
        <v>287</v>
      </c>
      <c r="G226" s="23"/>
      <c r="H226" s="23"/>
      <c r="I226" s="23"/>
      <c r="J226" s="23">
        <f t="shared" si="73"/>
        <v>0</v>
      </c>
      <c r="K226" s="22">
        <f>J226/$J$25</f>
        <v>0</v>
      </c>
    </row>
    <row r="227" spans="1:11" x14ac:dyDescent="0.2">
      <c r="A227" s="35">
        <v>2</v>
      </c>
      <c r="B227" s="32">
        <v>3</v>
      </c>
      <c r="C227" s="32">
        <v>2</v>
      </c>
      <c r="D227" s="32">
        <v>2</v>
      </c>
      <c r="E227" s="32"/>
      <c r="F227" s="33" t="s">
        <v>286</v>
      </c>
      <c r="G227" s="29">
        <f>SUM(G228)</f>
        <v>0</v>
      </c>
      <c r="H227" s="29">
        <f t="shared" ref="H227:I227" si="92">SUM(H228)</f>
        <v>0</v>
      </c>
      <c r="I227" s="29">
        <f t="shared" si="92"/>
        <v>0</v>
      </c>
      <c r="J227" s="29">
        <f t="shared" si="73"/>
        <v>0</v>
      </c>
      <c r="K227" s="28"/>
    </row>
    <row r="228" spans="1:11" x14ac:dyDescent="0.2">
      <c r="A228" s="34">
        <v>2</v>
      </c>
      <c r="B228" s="26">
        <v>3</v>
      </c>
      <c r="C228" s="26">
        <v>2</v>
      </c>
      <c r="D228" s="26">
        <v>2</v>
      </c>
      <c r="E228" s="41" t="s">
        <v>124</v>
      </c>
      <c r="F228" s="27" t="s">
        <v>286</v>
      </c>
      <c r="G228" s="24"/>
      <c r="H228" s="23"/>
      <c r="I228" s="24"/>
      <c r="J228" s="23">
        <f t="shared" si="73"/>
        <v>0</v>
      </c>
      <c r="K228" s="22">
        <f>J228/$J$25</f>
        <v>0</v>
      </c>
    </row>
    <row r="229" spans="1:11" x14ac:dyDescent="0.2">
      <c r="A229" s="35">
        <v>2</v>
      </c>
      <c r="B229" s="32">
        <v>3</v>
      </c>
      <c r="C229" s="32">
        <v>2</v>
      </c>
      <c r="D229" s="32">
        <v>3</v>
      </c>
      <c r="E229" s="32"/>
      <c r="F229" s="33" t="s">
        <v>285</v>
      </c>
      <c r="G229" s="29">
        <f>SUM(G230)</f>
        <v>0</v>
      </c>
      <c r="H229" s="29">
        <f t="shared" ref="H229:I229" si="93">SUM(H230)</f>
        <v>0</v>
      </c>
      <c r="I229" s="29">
        <f t="shared" si="93"/>
        <v>0</v>
      </c>
      <c r="J229" s="29">
        <f t="shared" si="73"/>
        <v>0</v>
      </c>
      <c r="K229" s="28"/>
    </row>
    <row r="230" spans="1:11" x14ac:dyDescent="0.2">
      <c r="A230" s="34">
        <v>2</v>
      </c>
      <c r="B230" s="26">
        <v>3</v>
      </c>
      <c r="C230" s="26">
        <v>2</v>
      </c>
      <c r="D230" s="26">
        <v>3</v>
      </c>
      <c r="E230" s="41" t="s">
        <v>124</v>
      </c>
      <c r="F230" s="27" t="s">
        <v>285</v>
      </c>
      <c r="G230" s="24"/>
      <c r="H230" s="24"/>
      <c r="I230" s="24"/>
      <c r="J230" s="23">
        <f t="shared" si="73"/>
        <v>0</v>
      </c>
      <c r="K230" s="22">
        <f>J230/$J$25</f>
        <v>0</v>
      </c>
    </row>
    <row r="231" spans="1:11" x14ac:dyDescent="0.2">
      <c r="A231" s="40">
        <v>2</v>
      </c>
      <c r="B231" s="39">
        <v>3</v>
      </c>
      <c r="C231" s="39">
        <v>3</v>
      </c>
      <c r="D231" s="39"/>
      <c r="E231" s="43"/>
      <c r="F231" s="44" t="s">
        <v>284</v>
      </c>
      <c r="G231" s="37">
        <f>+G232+G234+G236+G238+G240+G242</f>
        <v>0</v>
      </c>
      <c r="H231" s="37">
        <f t="shared" ref="H231:I231" si="94">+H232+H234+H236+H238+H240+H242</f>
        <v>250715.07</v>
      </c>
      <c r="I231" s="37">
        <f t="shared" si="94"/>
        <v>0</v>
      </c>
      <c r="J231" s="37">
        <f t="shared" si="73"/>
        <v>250715.07</v>
      </c>
      <c r="K231" s="36"/>
    </row>
    <row r="232" spans="1:11" x14ac:dyDescent="0.2">
      <c r="A232" s="35">
        <v>2</v>
      </c>
      <c r="B232" s="32">
        <v>3</v>
      </c>
      <c r="C232" s="32">
        <v>3</v>
      </c>
      <c r="D232" s="32">
        <v>1</v>
      </c>
      <c r="E232" s="32"/>
      <c r="F232" s="33" t="s">
        <v>283</v>
      </c>
      <c r="G232" s="29">
        <f>SUM(G233)</f>
        <v>0</v>
      </c>
      <c r="H232" s="29">
        <f t="shared" ref="H232:I232" si="95">SUM(H233)</f>
        <v>118000</v>
      </c>
      <c r="I232" s="29">
        <f t="shared" si="95"/>
        <v>0</v>
      </c>
      <c r="J232" s="29">
        <f>SUM(G232:I232)</f>
        <v>118000</v>
      </c>
      <c r="K232" s="28"/>
    </row>
    <row r="233" spans="1:11" x14ac:dyDescent="0.2">
      <c r="A233" s="34">
        <v>2</v>
      </c>
      <c r="B233" s="26">
        <v>3</v>
      </c>
      <c r="C233" s="26">
        <v>3</v>
      </c>
      <c r="D233" s="26">
        <v>1</v>
      </c>
      <c r="E233" s="41" t="s">
        <v>124</v>
      </c>
      <c r="F233" s="27" t="s">
        <v>283</v>
      </c>
      <c r="G233" s="24"/>
      <c r="H233" s="23">
        <v>118000</v>
      </c>
      <c r="I233" s="24"/>
      <c r="J233" s="23">
        <f t="shared" si="73"/>
        <v>118000</v>
      </c>
      <c r="K233" s="22">
        <f>J233/$J$25</f>
        <v>1.5498810264821077E-3</v>
      </c>
    </row>
    <row r="234" spans="1:11" x14ac:dyDescent="0.2">
      <c r="A234" s="35">
        <v>2</v>
      </c>
      <c r="B234" s="32">
        <v>3</v>
      </c>
      <c r="C234" s="32">
        <v>3</v>
      </c>
      <c r="D234" s="32">
        <v>2</v>
      </c>
      <c r="E234" s="32"/>
      <c r="F234" s="33" t="s">
        <v>282</v>
      </c>
      <c r="G234" s="29">
        <f>SUM(G235)</f>
        <v>0</v>
      </c>
      <c r="H234" s="29">
        <f t="shared" ref="H234:I234" si="96">SUM(H235)</f>
        <v>5522.4</v>
      </c>
      <c r="I234" s="29">
        <f t="shared" si="96"/>
        <v>0</v>
      </c>
      <c r="J234" s="29">
        <f t="shared" ref="J234:J304" si="97">SUM(G234:I234)</f>
        <v>5522.4</v>
      </c>
      <c r="K234" s="28"/>
    </row>
    <row r="235" spans="1:11" x14ac:dyDescent="0.2">
      <c r="A235" s="34">
        <v>2</v>
      </c>
      <c r="B235" s="26">
        <v>3</v>
      </c>
      <c r="C235" s="26">
        <v>3</v>
      </c>
      <c r="D235" s="26">
        <v>2</v>
      </c>
      <c r="E235" s="41" t="s">
        <v>124</v>
      </c>
      <c r="F235" s="27" t="s">
        <v>282</v>
      </c>
      <c r="G235" s="23"/>
      <c r="H235" s="23">
        <v>5522.4</v>
      </c>
      <c r="I235" s="23"/>
      <c r="J235" s="23">
        <f t="shared" si="73"/>
        <v>5522.4</v>
      </c>
      <c r="K235" s="22">
        <f>J235/$J$25</f>
        <v>7.2534432039362626E-5</v>
      </c>
    </row>
    <row r="236" spans="1:11" x14ac:dyDescent="0.2">
      <c r="A236" s="35">
        <v>2</v>
      </c>
      <c r="B236" s="32">
        <v>3</v>
      </c>
      <c r="C236" s="32">
        <v>3</v>
      </c>
      <c r="D236" s="32">
        <v>3</v>
      </c>
      <c r="E236" s="32"/>
      <c r="F236" s="33" t="s">
        <v>281</v>
      </c>
      <c r="G236" s="29">
        <f>SUM(G237)</f>
        <v>0</v>
      </c>
      <c r="H236" s="29">
        <f t="shared" ref="H236:I236" si="98">SUM(H237)</f>
        <v>110000.17</v>
      </c>
      <c r="I236" s="29">
        <f t="shared" si="98"/>
        <v>0</v>
      </c>
      <c r="J236" s="29">
        <f t="shared" si="97"/>
        <v>110000.17</v>
      </c>
      <c r="K236" s="28"/>
    </row>
    <row r="237" spans="1:11" x14ac:dyDescent="0.2">
      <c r="A237" s="34">
        <v>2</v>
      </c>
      <c r="B237" s="26">
        <v>3</v>
      </c>
      <c r="C237" s="26">
        <v>3</v>
      </c>
      <c r="D237" s="26">
        <v>3</v>
      </c>
      <c r="E237" s="41" t="s">
        <v>124</v>
      </c>
      <c r="F237" s="27" t="s">
        <v>281</v>
      </c>
      <c r="G237" s="23"/>
      <c r="H237" s="23">
        <v>110000.17</v>
      </c>
      <c r="I237" s="23"/>
      <c r="J237" s="23">
        <f t="shared" si="73"/>
        <v>110000.17</v>
      </c>
      <c r="K237" s="22">
        <f>J237/$J$25</f>
        <v>1.4448065796000536E-3</v>
      </c>
    </row>
    <row r="238" spans="1:11" x14ac:dyDescent="0.2">
      <c r="A238" s="35">
        <v>2</v>
      </c>
      <c r="B238" s="32">
        <v>3</v>
      </c>
      <c r="C238" s="32">
        <v>3</v>
      </c>
      <c r="D238" s="32">
        <v>4</v>
      </c>
      <c r="E238" s="32"/>
      <c r="F238" s="33" t="s">
        <v>280</v>
      </c>
      <c r="G238" s="29">
        <f>SUM(G239)</f>
        <v>0</v>
      </c>
      <c r="H238" s="29">
        <f t="shared" ref="H238:I238" si="99">SUM(H239)</f>
        <v>17192.5</v>
      </c>
      <c r="I238" s="29">
        <f t="shared" si="99"/>
        <v>0</v>
      </c>
      <c r="J238" s="29">
        <f t="shared" si="97"/>
        <v>17192.5</v>
      </c>
      <c r="K238" s="28"/>
    </row>
    <row r="239" spans="1:11" x14ac:dyDescent="0.2">
      <c r="A239" s="34">
        <v>2</v>
      </c>
      <c r="B239" s="26">
        <v>3</v>
      </c>
      <c r="C239" s="26">
        <v>3</v>
      </c>
      <c r="D239" s="26">
        <v>4</v>
      </c>
      <c r="E239" s="41" t="s">
        <v>124</v>
      </c>
      <c r="F239" s="27" t="s">
        <v>280</v>
      </c>
      <c r="G239" s="23"/>
      <c r="H239" s="23">
        <v>17192.5</v>
      </c>
      <c r="I239" s="23"/>
      <c r="J239" s="23">
        <f t="shared" si="73"/>
        <v>17192.5</v>
      </c>
      <c r="K239" s="22">
        <f>J239/$J$25</f>
        <v>2.2581635209994606E-4</v>
      </c>
    </row>
    <row r="240" spans="1:11" x14ac:dyDescent="0.2">
      <c r="A240" s="35">
        <v>2</v>
      </c>
      <c r="B240" s="32">
        <v>3</v>
      </c>
      <c r="C240" s="32">
        <v>3</v>
      </c>
      <c r="D240" s="32">
        <v>5</v>
      </c>
      <c r="E240" s="32"/>
      <c r="F240" s="33" t="s">
        <v>279</v>
      </c>
      <c r="G240" s="29">
        <f>SUM(G241)</f>
        <v>0</v>
      </c>
      <c r="H240" s="29">
        <f t="shared" ref="H240:I240" si="100">SUM(H241)</f>
        <v>0</v>
      </c>
      <c r="I240" s="29">
        <f t="shared" si="100"/>
        <v>0</v>
      </c>
      <c r="J240" s="29">
        <f t="shared" si="97"/>
        <v>0</v>
      </c>
      <c r="K240" s="28"/>
    </row>
    <row r="241" spans="1:11" x14ac:dyDescent="0.2">
      <c r="A241" s="34">
        <v>2</v>
      </c>
      <c r="B241" s="26">
        <v>3</v>
      </c>
      <c r="C241" s="26">
        <v>3</v>
      </c>
      <c r="D241" s="26">
        <v>5</v>
      </c>
      <c r="E241" s="41" t="s">
        <v>124</v>
      </c>
      <c r="F241" s="27" t="s">
        <v>279</v>
      </c>
      <c r="G241" s="23"/>
      <c r="H241" s="23"/>
      <c r="I241" s="23"/>
      <c r="J241" s="23">
        <f t="shared" si="73"/>
        <v>0</v>
      </c>
      <c r="K241" s="22">
        <f>J241/$J$25</f>
        <v>0</v>
      </c>
    </row>
    <row r="242" spans="1:11" x14ac:dyDescent="0.2">
      <c r="A242" s="35">
        <v>2</v>
      </c>
      <c r="B242" s="32">
        <v>3</v>
      </c>
      <c r="C242" s="32">
        <v>3</v>
      </c>
      <c r="D242" s="32">
        <v>6</v>
      </c>
      <c r="E242" s="32"/>
      <c r="F242" s="33" t="s">
        <v>278</v>
      </c>
      <c r="G242" s="29">
        <f>SUM(G243)</f>
        <v>0</v>
      </c>
      <c r="H242" s="29">
        <f t="shared" ref="H242:I242" si="101">SUM(H243)</f>
        <v>0</v>
      </c>
      <c r="I242" s="29">
        <f t="shared" si="101"/>
        <v>0</v>
      </c>
      <c r="J242" s="29">
        <f t="shared" si="97"/>
        <v>0</v>
      </c>
      <c r="K242" s="28"/>
    </row>
    <row r="243" spans="1:11" x14ac:dyDescent="0.2">
      <c r="A243" s="34">
        <v>2</v>
      </c>
      <c r="B243" s="26">
        <v>3</v>
      </c>
      <c r="C243" s="26">
        <v>3</v>
      </c>
      <c r="D243" s="26">
        <v>6</v>
      </c>
      <c r="E243" s="41" t="s">
        <v>124</v>
      </c>
      <c r="F243" s="27" t="s">
        <v>278</v>
      </c>
      <c r="G243" s="23"/>
      <c r="H243" s="23"/>
      <c r="I243" s="23"/>
      <c r="J243" s="23">
        <f t="shared" si="73"/>
        <v>0</v>
      </c>
      <c r="K243" s="22">
        <f>J243/$J$25</f>
        <v>0</v>
      </c>
    </row>
    <row r="244" spans="1:11" x14ac:dyDescent="0.2">
      <c r="A244" s="40">
        <v>2</v>
      </c>
      <c r="B244" s="39">
        <v>3</v>
      </c>
      <c r="C244" s="39">
        <v>4</v>
      </c>
      <c r="D244" s="39"/>
      <c r="E244" s="43"/>
      <c r="F244" s="44" t="s">
        <v>277</v>
      </c>
      <c r="G244" s="37">
        <f>+G245+G247</f>
        <v>0</v>
      </c>
      <c r="H244" s="37">
        <f t="shared" ref="H244:I244" si="102">+H245+H247</f>
        <v>7422913.339999998</v>
      </c>
      <c r="I244" s="37">
        <f t="shared" si="102"/>
        <v>0</v>
      </c>
      <c r="J244" s="37">
        <f t="shared" si="73"/>
        <v>7422913.339999998</v>
      </c>
      <c r="K244" s="36"/>
    </row>
    <row r="245" spans="1:11" x14ac:dyDescent="0.2">
      <c r="A245" s="35">
        <v>2</v>
      </c>
      <c r="B245" s="32">
        <v>3</v>
      </c>
      <c r="C245" s="32">
        <v>4</v>
      </c>
      <c r="D245" s="32">
        <v>1</v>
      </c>
      <c r="E245" s="32"/>
      <c r="F245" s="33" t="s">
        <v>276</v>
      </c>
      <c r="G245" s="29">
        <f>SUM(G246)</f>
        <v>0</v>
      </c>
      <c r="H245" s="29">
        <f t="shared" ref="H245:I245" si="103">SUM(H246)</f>
        <v>7422913.339999998</v>
      </c>
      <c r="I245" s="29">
        <f t="shared" si="103"/>
        <v>0</v>
      </c>
      <c r="J245" s="29">
        <f t="shared" si="97"/>
        <v>7422913.339999998</v>
      </c>
      <c r="K245" s="28"/>
    </row>
    <row r="246" spans="1:11" x14ac:dyDescent="0.2">
      <c r="A246" s="34">
        <v>2</v>
      </c>
      <c r="B246" s="26">
        <v>3</v>
      </c>
      <c r="C246" s="26">
        <v>4</v>
      </c>
      <c r="D246" s="26">
        <v>1</v>
      </c>
      <c r="E246" s="41" t="s">
        <v>124</v>
      </c>
      <c r="F246" s="27" t="s">
        <v>276</v>
      </c>
      <c r="G246" s="23"/>
      <c r="H246" s="23">
        <v>7422913.339999998</v>
      </c>
      <c r="I246" s="23"/>
      <c r="J246" s="23">
        <f t="shared" si="97"/>
        <v>7422913.339999998</v>
      </c>
      <c r="K246" s="22">
        <f>J246/$J$25</f>
        <v>9.7496885990567175E-2</v>
      </c>
    </row>
    <row r="247" spans="1:11" x14ac:dyDescent="0.2">
      <c r="A247" s="35">
        <v>2</v>
      </c>
      <c r="B247" s="32">
        <v>3</v>
      </c>
      <c r="C247" s="32">
        <v>4</v>
      </c>
      <c r="D247" s="32">
        <v>2</v>
      </c>
      <c r="E247" s="32"/>
      <c r="F247" s="33" t="s">
        <v>275</v>
      </c>
      <c r="G247" s="29">
        <f>SUM(G248)</f>
        <v>0</v>
      </c>
      <c r="H247" s="29">
        <f t="shared" ref="H247:I247" si="104">SUM(H248)</f>
        <v>0</v>
      </c>
      <c r="I247" s="29">
        <f t="shared" si="104"/>
        <v>0</v>
      </c>
      <c r="J247" s="29">
        <f t="shared" si="97"/>
        <v>0</v>
      </c>
      <c r="K247" s="28"/>
    </row>
    <row r="248" spans="1:11" x14ac:dyDescent="0.2">
      <c r="A248" s="34">
        <v>2</v>
      </c>
      <c r="B248" s="26">
        <v>3</v>
      </c>
      <c r="C248" s="26">
        <v>4</v>
      </c>
      <c r="D248" s="26">
        <v>2</v>
      </c>
      <c r="E248" s="41" t="s">
        <v>124</v>
      </c>
      <c r="F248" s="27" t="s">
        <v>275</v>
      </c>
      <c r="G248" s="23"/>
      <c r="H248" s="23"/>
      <c r="I248" s="23"/>
      <c r="J248" s="23">
        <f t="shared" si="97"/>
        <v>0</v>
      </c>
      <c r="K248" s="22">
        <f>J248/$J$25</f>
        <v>0</v>
      </c>
    </row>
    <row r="249" spans="1:11" x14ac:dyDescent="0.2">
      <c r="A249" s="40">
        <v>2</v>
      </c>
      <c r="B249" s="39">
        <v>3</v>
      </c>
      <c r="C249" s="39">
        <v>5</v>
      </c>
      <c r="D249" s="39"/>
      <c r="E249" s="43"/>
      <c r="F249" s="44" t="s">
        <v>274</v>
      </c>
      <c r="G249" s="37">
        <f>+G250+G252+G254+G256+G258</f>
        <v>0</v>
      </c>
      <c r="H249" s="37">
        <f t="shared" ref="H249:I249" si="105">+H250+H252+H254+H256+H258</f>
        <v>8090</v>
      </c>
      <c r="I249" s="37">
        <f t="shared" si="105"/>
        <v>0</v>
      </c>
      <c r="J249" s="37">
        <f t="shared" si="97"/>
        <v>8090</v>
      </c>
      <c r="K249" s="36"/>
    </row>
    <row r="250" spans="1:11" x14ac:dyDescent="0.2">
      <c r="A250" s="35">
        <v>2</v>
      </c>
      <c r="B250" s="32">
        <v>3</v>
      </c>
      <c r="C250" s="32">
        <v>5</v>
      </c>
      <c r="D250" s="32">
        <v>1</v>
      </c>
      <c r="E250" s="32"/>
      <c r="F250" s="33" t="s">
        <v>273</v>
      </c>
      <c r="G250" s="29">
        <f>SUM(G251)</f>
        <v>0</v>
      </c>
      <c r="H250" s="29">
        <f t="shared" ref="H250:I250" si="106">SUM(H251)</f>
        <v>0</v>
      </c>
      <c r="I250" s="29">
        <f t="shared" si="106"/>
        <v>0</v>
      </c>
      <c r="J250" s="29">
        <f t="shared" si="97"/>
        <v>0</v>
      </c>
      <c r="K250" s="28"/>
    </row>
    <row r="251" spans="1:11" x14ac:dyDescent="0.2">
      <c r="A251" s="34">
        <v>2</v>
      </c>
      <c r="B251" s="26">
        <v>3</v>
      </c>
      <c r="C251" s="26">
        <v>5</v>
      </c>
      <c r="D251" s="26">
        <v>1</v>
      </c>
      <c r="E251" s="41" t="s">
        <v>124</v>
      </c>
      <c r="F251" s="27" t="s">
        <v>273</v>
      </c>
      <c r="G251" s="23"/>
      <c r="H251" s="23"/>
      <c r="I251" s="23"/>
      <c r="J251" s="23">
        <f t="shared" si="97"/>
        <v>0</v>
      </c>
      <c r="K251" s="22">
        <f>J251/$J$25</f>
        <v>0</v>
      </c>
    </row>
    <row r="252" spans="1:11" x14ac:dyDescent="0.2">
      <c r="A252" s="35">
        <v>2</v>
      </c>
      <c r="B252" s="32">
        <v>3</v>
      </c>
      <c r="C252" s="32">
        <v>5</v>
      </c>
      <c r="D252" s="32">
        <v>2</v>
      </c>
      <c r="E252" s="32"/>
      <c r="F252" s="33" t="s">
        <v>272</v>
      </c>
      <c r="G252" s="29">
        <f>SUM(G253)</f>
        <v>0</v>
      </c>
      <c r="H252" s="29">
        <f t="shared" ref="H252:I252" si="107">SUM(H253)</f>
        <v>0</v>
      </c>
      <c r="I252" s="29">
        <f t="shared" si="107"/>
        <v>0</v>
      </c>
      <c r="J252" s="29">
        <f t="shared" si="97"/>
        <v>0</v>
      </c>
      <c r="K252" s="28"/>
    </row>
    <row r="253" spans="1:11" x14ac:dyDescent="0.2">
      <c r="A253" s="34">
        <v>2</v>
      </c>
      <c r="B253" s="26">
        <v>3</v>
      </c>
      <c r="C253" s="26">
        <v>5</v>
      </c>
      <c r="D253" s="26">
        <v>2</v>
      </c>
      <c r="E253" s="41" t="s">
        <v>124</v>
      </c>
      <c r="F253" s="27" t="s">
        <v>272</v>
      </c>
      <c r="G253" s="23"/>
      <c r="H253" s="23"/>
      <c r="I253" s="23"/>
      <c r="J253" s="23">
        <f t="shared" si="97"/>
        <v>0</v>
      </c>
      <c r="K253" s="22">
        <f>J253/$J$25</f>
        <v>0</v>
      </c>
    </row>
    <row r="254" spans="1:11" x14ac:dyDescent="0.2">
      <c r="A254" s="35">
        <v>2</v>
      </c>
      <c r="B254" s="32">
        <v>3</v>
      </c>
      <c r="C254" s="32">
        <v>5</v>
      </c>
      <c r="D254" s="32">
        <v>3</v>
      </c>
      <c r="E254" s="32"/>
      <c r="F254" s="33" t="s">
        <v>271</v>
      </c>
      <c r="G254" s="29">
        <f>SUM(G255)</f>
        <v>0</v>
      </c>
      <c r="H254" s="29">
        <f t="shared" ref="H254:I254" si="108">SUM(H255)</f>
        <v>1950</v>
      </c>
      <c r="I254" s="29">
        <f t="shared" si="108"/>
        <v>0</v>
      </c>
      <c r="J254" s="29">
        <f t="shared" si="97"/>
        <v>1950</v>
      </c>
      <c r="K254" s="28"/>
    </row>
    <row r="255" spans="1:11" x14ac:dyDescent="0.2">
      <c r="A255" s="34">
        <v>2</v>
      </c>
      <c r="B255" s="26">
        <v>3</v>
      </c>
      <c r="C255" s="26">
        <v>5</v>
      </c>
      <c r="D255" s="26">
        <v>3</v>
      </c>
      <c r="E255" s="41" t="s">
        <v>124</v>
      </c>
      <c r="F255" s="27" t="s">
        <v>271</v>
      </c>
      <c r="G255" s="23"/>
      <c r="H255" s="23">
        <v>1950</v>
      </c>
      <c r="I255" s="23"/>
      <c r="J255" s="23">
        <f t="shared" si="97"/>
        <v>1950</v>
      </c>
      <c r="K255" s="22">
        <f>J255/$J$25</f>
        <v>2.5612440691865336E-5</v>
      </c>
    </row>
    <row r="256" spans="1:11" x14ac:dyDescent="0.2">
      <c r="A256" s="35">
        <v>2</v>
      </c>
      <c r="B256" s="32">
        <v>3</v>
      </c>
      <c r="C256" s="32">
        <v>5</v>
      </c>
      <c r="D256" s="32">
        <v>4</v>
      </c>
      <c r="E256" s="32"/>
      <c r="F256" s="33" t="s">
        <v>270</v>
      </c>
      <c r="G256" s="29">
        <f>SUM(G257)</f>
        <v>0</v>
      </c>
      <c r="H256" s="29">
        <f t="shared" ref="H256:I256" si="109">SUM(H257)</f>
        <v>0</v>
      </c>
      <c r="I256" s="29">
        <f t="shared" si="109"/>
        <v>0</v>
      </c>
      <c r="J256" s="29">
        <f t="shared" si="97"/>
        <v>0</v>
      </c>
      <c r="K256" s="28"/>
    </row>
    <row r="257" spans="1:11" x14ac:dyDescent="0.2">
      <c r="A257" s="34">
        <v>2</v>
      </c>
      <c r="B257" s="26">
        <v>3</v>
      </c>
      <c r="C257" s="26">
        <v>5</v>
      </c>
      <c r="D257" s="26">
        <v>4</v>
      </c>
      <c r="E257" s="41" t="s">
        <v>124</v>
      </c>
      <c r="F257" s="27" t="s">
        <v>270</v>
      </c>
      <c r="G257" s="23"/>
      <c r="H257" s="23"/>
      <c r="I257" s="23"/>
      <c r="J257" s="23">
        <f t="shared" si="97"/>
        <v>0</v>
      </c>
      <c r="K257" s="22">
        <f>J257/$J$25</f>
        <v>0</v>
      </c>
    </row>
    <row r="258" spans="1:11" x14ac:dyDescent="0.2">
      <c r="A258" s="35">
        <v>2</v>
      </c>
      <c r="B258" s="32">
        <v>3</v>
      </c>
      <c r="C258" s="32">
        <v>5</v>
      </c>
      <c r="D258" s="32">
        <v>5</v>
      </c>
      <c r="E258" s="32"/>
      <c r="F258" s="33" t="s">
        <v>269</v>
      </c>
      <c r="G258" s="29">
        <f>SUM(G259)</f>
        <v>0</v>
      </c>
      <c r="H258" s="29">
        <f t="shared" ref="H258:I258" si="110">SUM(H259)</f>
        <v>6140</v>
      </c>
      <c r="I258" s="29">
        <f t="shared" si="110"/>
        <v>0</v>
      </c>
      <c r="J258" s="29">
        <f t="shared" si="97"/>
        <v>6140</v>
      </c>
      <c r="K258" s="28"/>
    </row>
    <row r="259" spans="1:11" x14ac:dyDescent="0.2">
      <c r="A259" s="34">
        <v>2</v>
      </c>
      <c r="B259" s="26">
        <v>3</v>
      </c>
      <c r="C259" s="26">
        <v>5</v>
      </c>
      <c r="D259" s="26">
        <v>5</v>
      </c>
      <c r="E259" s="41" t="s">
        <v>124</v>
      </c>
      <c r="F259" s="27" t="s">
        <v>269</v>
      </c>
      <c r="G259" s="23"/>
      <c r="H259" s="23">
        <v>6140</v>
      </c>
      <c r="I259" s="23"/>
      <c r="J259" s="23">
        <f t="shared" si="97"/>
        <v>6140</v>
      </c>
      <c r="K259" s="22">
        <f>J259/$J$25</f>
        <v>8.0646351716950337E-5</v>
      </c>
    </row>
    <row r="260" spans="1:11" x14ac:dyDescent="0.2">
      <c r="A260" s="40">
        <v>2</v>
      </c>
      <c r="B260" s="39">
        <v>3</v>
      </c>
      <c r="C260" s="39">
        <v>6</v>
      </c>
      <c r="D260" s="39"/>
      <c r="E260" s="39"/>
      <c r="F260" s="44" t="s">
        <v>268</v>
      </c>
      <c r="G260" s="37">
        <f>+G261+G267+G271+G275+G283</f>
        <v>0</v>
      </c>
      <c r="H260" s="37">
        <f t="shared" ref="H260:I260" si="111">+H261+H267+H271+H275+H283</f>
        <v>10750</v>
      </c>
      <c r="I260" s="37">
        <f t="shared" si="111"/>
        <v>0</v>
      </c>
      <c r="J260" s="37">
        <f t="shared" si="97"/>
        <v>10750</v>
      </c>
      <c r="K260" s="36"/>
    </row>
    <row r="261" spans="1:11" x14ac:dyDescent="0.2">
      <c r="A261" s="35">
        <v>2</v>
      </c>
      <c r="B261" s="32">
        <v>3</v>
      </c>
      <c r="C261" s="32">
        <v>6</v>
      </c>
      <c r="D261" s="32">
        <v>1</v>
      </c>
      <c r="E261" s="32"/>
      <c r="F261" s="33" t="s">
        <v>267</v>
      </c>
      <c r="G261" s="29">
        <f>SUM(G262:G266)</f>
        <v>0</v>
      </c>
      <c r="H261" s="29">
        <f t="shared" ref="H261:I261" si="112">SUM(H262:H266)</f>
        <v>0</v>
      </c>
      <c r="I261" s="29">
        <f t="shared" si="112"/>
        <v>0</v>
      </c>
      <c r="J261" s="29">
        <f t="shared" si="97"/>
        <v>0</v>
      </c>
      <c r="K261" s="28"/>
    </row>
    <row r="262" spans="1:11" x14ac:dyDescent="0.2">
      <c r="A262" s="34">
        <v>2</v>
      </c>
      <c r="B262" s="26">
        <v>3</v>
      </c>
      <c r="C262" s="26">
        <v>6</v>
      </c>
      <c r="D262" s="26">
        <v>1</v>
      </c>
      <c r="E262" s="41" t="s">
        <v>124</v>
      </c>
      <c r="F262" s="27" t="s">
        <v>266</v>
      </c>
      <c r="G262" s="23"/>
      <c r="H262" s="23"/>
      <c r="I262" s="23"/>
      <c r="J262" s="23">
        <f>SUM(G262:I262)</f>
        <v>0</v>
      </c>
      <c r="K262" s="22">
        <f t="shared" ref="K262:K284" si="113">J262/$J$25</f>
        <v>0</v>
      </c>
    </row>
    <row r="263" spans="1:11" x14ac:dyDescent="0.2">
      <c r="A263" s="34">
        <v>2</v>
      </c>
      <c r="B263" s="26">
        <v>3</v>
      </c>
      <c r="C263" s="26">
        <v>6</v>
      </c>
      <c r="D263" s="26">
        <v>1</v>
      </c>
      <c r="E263" s="41" t="s">
        <v>128</v>
      </c>
      <c r="F263" s="27" t="s">
        <v>265</v>
      </c>
      <c r="G263" s="23"/>
      <c r="H263" s="23"/>
      <c r="I263" s="23"/>
      <c r="J263" s="23">
        <f t="shared" si="97"/>
        <v>0</v>
      </c>
      <c r="K263" s="22">
        <f t="shared" si="113"/>
        <v>0</v>
      </c>
    </row>
    <row r="264" spans="1:11" x14ac:dyDescent="0.2">
      <c r="A264" s="34">
        <v>2</v>
      </c>
      <c r="B264" s="26">
        <v>3</v>
      </c>
      <c r="C264" s="26">
        <v>6</v>
      </c>
      <c r="D264" s="26">
        <v>1</v>
      </c>
      <c r="E264" s="41" t="s">
        <v>126</v>
      </c>
      <c r="F264" s="27" t="s">
        <v>264</v>
      </c>
      <c r="G264" s="23"/>
      <c r="H264" s="23"/>
      <c r="I264" s="23"/>
      <c r="J264" s="23">
        <f t="shared" si="97"/>
        <v>0</v>
      </c>
      <c r="K264" s="22">
        <f t="shared" si="113"/>
        <v>0</v>
      </c>
    </row>
    <row r="265" spans="1:11" x14ac:dyDescent="0.2">
      <c r="A265" s="34">
        <v>2</v>
      </c>
      <c r="B265" s="26">
        <v>3</v>
      </c>
      <c r="C265" s="26">
        <v>6</v>
      </c>
      <c r="D265" s="26">
        <v>1</v>
      </c>
      <c r="E265" s="41" t="s">
        <v>206</v>
      </c>
      <c r="F265" s="27" t="s">
        <v>263</v>
      </c>
      <c r="G265" s="23"/>
      <c r="H265" s="23"/>
      <c r="I265" s="23"/>
      <c r="J265" s="23">
        <f t="shared" si="97"/>
        <v>0</v>
      </c>
      <c r="K265" s="22">
        <f t="shared" si="113"/>
        <v>0</v>
      </c>
    </row>
    <row r="266" spans="1:11" x14ac:dyDescent="0.2">
      <c r="A266" s="34">
        <v>2</v>
      </c>
      <c r="B266" s="26">
        <v>3</v>
      </c>
      <c r="C266" s="26">
        <v>6</v>
      </c>
      <c r="D266" s="26">
        <v>1</v>
      </c>
      <c r="E266" s="41" t="s">
        <v>204</v>
      </c>
      <c r="F266" s="27" t="s">
        <v>262</v>
      </c>
      <c r="G266" s="23"/>
      <c r="H266" s="23"/>
      <c r="I266" s="23"/>
      <c r="J266" s="23">
        <f t="shared" si="97"/>
        <v>0</v>
      </c>
      <c r="K266" s="22">
        <f t="shared" si="113"/>
        <v>0</v>
      </c>
    </row>
    <row r="267" spans="1:11" x14ac:dyDescent="0.2">
      <c r="A267" s="35">
        <v>2</v>
      </c>
      <c r="B267" s="32">
        <v>3</v>
      </c>
      <c r="C267" s="32">
        <v>6</v>
      </c>
      <c r="D267" s="32">
        <v>2</v>
      </c>
      <c r="E267" s="32"/>
      <c r="F267" s="33" t="s">
        <v>261</v>
      </c>
      <c r="G267" s="29">
        <f>SUM(G268:G270)</f>
        <v>0</v>
      </c>
      <c r="H267" s="29">
        <f t="shared" ref="H267:I267" si="114">SUM(H268:H270)</f>
        <v>0</v>
      </c>
      <c r="I267" s="29">
        <f t="shared" si="114"/>
        <v>0</v>
      </c>
      <c r="J267" s="29">
        <f t="shared" si="97"/>
        <v>0</v>
      </c>
      <c r="K267" s="28"/>
    </row>
    <row r="268" spans="1:11" x14ac:dyDescent="0.2">
      <c r="A268" s="34">
        <v>2</v>
      </c>
      <c r="B268" s="26">
        <v>3</v>
      </c>
      <c r="C268" s="26">
        <v>6</v>
      </c>
      <c r="D268" s="26">
        <v>2</v>
      </c>
      <c r="E268" s="41" t="s">
        <v>124</v>
      </c>
      <c r="F268" s="27" t="s">
        <v>260</v>
      </c>
      <c r="G268" s="23"/>
      <c r="H268" s="23"/>
      <c r="I268" s="23"/>
      <c r="J268" s="23">
        <f t="shared" si="97"/>
        <v>0</v>
      </c>
      <c r="K268" s="22">
        <f t="shared" si="113"/>
        <v>0</v>
      </c>
    </row>
    <row r="269" spans="1:11" x14ac:dyDescent="0.2">
      <c r="A269" s="34">
        <v>2</v>
      </c>
      <c r="B269" s="26">
        <v>3</v>
      </c>
      <c r="C269" s="26">
        <v>6</v>
      </c>
      <c r="D269" s="26">
        <v>2</v>
      </c>
      <c r="E269" s="41" t="s">
        <v>128</v>
      </c>
      <c r="F269" s="27" t="s">
        <v>259</v>
      </c>
      <c r="G269" s="23"/>
      <c r="H269" s="23"/>
      <c r="I269" s="23"/>
      <c r="J269" s="23">
        <f t="shared" si="97"/>
        <v>0</v>
      </c>
      <c r="K269" s="22">
        <f t="shared" si="113"/>
        <v>0</v>
      </c>
    </row>
    <row r="270" spans="1:11" x14ac:dyDescent="0.2">
      <c r="A270" s="34">
        <v>2</v>
      </c>
      <c r="B270" s="26">
        <v>3</v>
      </c>
      <c r="C270" s="26">
        <v>6</v>
      </c>
      <c r="D270" s="26">
        <v>2</v>
      </c>
      <c r="E270" s="41" t="s">
        <v>126</v>
      </c>
      <c r="F270" s="27" t="s">
        <v>258</v>
      </c>
      <c r="G270" s="23"/>
      <c r="H270" s="23"/>
      <c r="I270" s="23"/>
      <c r="J270" s="23">
        <f t="shared" si="97"/>
        <v>0</v>
      </c>
      <c r="K270" s="22">
        <f t="shared" si="113"/>
        <v>0</v>
      </c>
    </row>
    <row r="271" spans="1:11" x14ac:dyDescent="0.2">
      <c r="A271" s="35">
        <v>2</v>
      </c>
      <c r="B271" s="32">
        <v>3</v>
      </c>
      <c r="C271" s="32">
        <v>6</v>
      </c>
      <c r="D271" s="32">
        <v>3</v>
      </c>
      <c r="E271" s="32"/>
      <c r="F271" s="33" t="s">
        <v>257</v>
      </c>
      <c r="G271" s="29">
        <f>SUM(G272:G274)</f>
        <v>0</v>
      </c>
      <c r="H271" s="29">
        <f t="shared" ref="H271:I271" si="115">SUM(H272:H274)</f>
        <v>10750</v>
      </c>
      <c r="I271" s="29">
        <f t="shared" si="115"/>
        <v>0</v>
      </c>
      <c r="J271" s="29">
        <f t="shared" si="97"/>
        <v>10750</v>
      </c>
      <c r="K271" s="28"/>
    </row>
    <row r="272" spans="1:11" x14ac:dyDescent="0.2">
      <c r="A272" s="34">
        <v>2</v>
      </c>
      <c r="B272" s="26">
        <v>3</v>
      </c>
      <c r="C272" s="26">
        <v>6</v>
      </c>
      <c r="D272" s="26">
        <v>3</v>
      </c>
      <c r="E272" s="41" t="s">
        <v>206</v>
      </c>
      <c r="F272" s="25" t="s">
        <v>256</v>
      </c>
      <c r="G272" s="23"/>
      <c r="H272" s="23"/>
      <c r="I272" s="23"/>
      <c r="J272" s="23">
        <f t="shared" si="97"/>
        <v>0</v>
      </c>
      <c r="K272" s="22">
        <f t="shared" si="113"/>
        <v>0</v>
      </c>
    </row>
    <row r="273" spans="1:11" x14ac:dyDescent="0.2">
      <c r="A273" s="34">
        <v>2</v>
      </c>
      <c r="B273" s="26">
        <v>3</v>
      </c>
      <c r="C273" s="26">
        <v>6</v>
      </c>
      <c r="D273" s="26">
        <v>3</v>
      </c>
      <c r="E273" s="41" t="s">
        <v>204</v>
      </c>
      <c r="F273" s="27" t="s">
        <v>255</v>
      </c>
      <c r="G273" s="23"/>
      <c r="H273" s="23"/>
      <c r="I273" s="23"/>
      <c r="J273" s="23">
        <f t="shared" si="97"/>
        <v>0</v>
      </c>
      <c r="K273" s="22">
        <f t="shared" si="113"/>
        <v>0</v>
      </c>
    </row>
    <row r="274" spans="1:11" x14ac:dyDescent="0.2">
      <c r="A274" s="34">
        <v>2</v>
      </c>
      <c r="B274" s="26">
        <v>3</v>
      </c>
      <c r="C274" s="26">
        <v>6</v>
      </c>
      <c r="D274" s="26">
        <v>3</v>
      </c>
      <c r="E274" s="41" t="s">
        <v>228</v>
      </c>
      <c r="F274" s="27" t="s">
        <v>254</v>
      </c>
      <c r="G274" s="23"/>
      <c r="H274" s="23">
        <v>10750</v>
      </c>
      <c r="I274" s="23"/>
      <c r="J274" s="23">
        <f t="shared" si="97"/>
        <v>10750</v>
      </c>
      <c r="K274" s="22">
        <f t="shared" si="113"/>
        <v>1.4119678842951404E-4</v>
      </c>
    </row>
    <row r="275" spans="1:11" x14ac:dyDescent="0.2">
      <c r="A275" s="35">
        <v>2</v>
      </c>
      <c r="B275" s="32">
        <v>3</v>
      </c>
      <c r="C275" s="32">
        <v>6</v>
      </c>
      <c r="D275" s="32">
        <v>4</v>
      </c>
      <c r="E275" s="32"/>
      <c r="F275" s="33" t="s">
        <v>253</v>
      </c>
      <c r="G275" s="29">
        <f>SUM(G276:G282)</f>
        <v>0</v>
      </c>
      <c r="H275" s="29">
        <f t="shared" ref="H275:I275" si="116">SUM(H276:H282)</f>
        <v>0</v>
      </c>
      <c r="I275" s="29">
        <f t="shared" si="116"/>
        <v>0</v>
      </c>
      <c r="J275" s="29">
        <f t="shared" si="97"/>
        <v>0</v>
      </c>
      <c r="K275" s="28"/>
    </row>
    <row r="276" spans="1:11" x14ac:dyDescent="0.2">
      <c r="A276" s="34">
        <v>2</v>
      </c>
      <c r="B276" s="26">
        <v>3</v>
      </c>
      <c r="C276" s="26">
        <v>6</v>
      </c>
      <c r="D276" s="26">
        <v>4</v>
      </c>
      <c r="E276" s="41" t="s">
        <v>124</v>
      </c>
      <c r="F276" s="27" t="s">
        <v>252</v>
      </c>
      <c r="G276" s="24"/>
      <c r="H276" s="24"/>
      <c r="I276" s="24"/>
      <c r="J276" s="23">
        <f t="shared" si="97"/>
        <v>0</v>
      </c>
      <c r="K276" s="22">
        <f t="shared" si="113"/>
        <v>0</v>
      </c>
    </row>
    <row r="277" spans="1:11" x14ac:dyDescent="0.2">
      <c r="A277" s="34">
        <v>2</v>
      </c>
      <c r="B277" s="26">
        <v>3</v>
      </c>
      <c r="C277" s="26">
        <v>6</v>
      </c>
      <c r="D277" s="26">
        <v>4</v>
      </c>
      <c r="E277" s="41" t="s">
        <v>128</v>
      </c>
      <c r="F277" s="27" t="s">
        <v>251</v>
      </c>
      <c r="G277" s="24"/>
      <c r="H277" s="24"/>
      <c r="I277" s="24"/>
      <c r="J277" s="23">
        <f t="shared" si="97"/>
        <v>0</v>
      </c>
      <c r="K277" s="22">
        <f t="shared" si="113"/>
        <v>0</v>
      </c>
    </row>
    <row r="278" spans="1:11" x14ac:dyDescent="0.2">
      <c r="A278" s="34">
        <v>2</v>
      </c>
      <c r="B278" s="26">
        <v>3</v>
      </c>
      <c r="C278" s="26">
        <v>6</v>
      </c>
      <c r="D278" s="26">
        <v>4</v>
      </c>
      <c r="E278" s="41" t="s">
        <v>126</v>
      </c>
      <c r="F278" s="27" t="s">
        <v>250</v>
      </c>
      <c r="G278" s="24"/>
      <c r="H278" s="24"/>
      <c r="I278" s="24"/>
      <c r="J278" s="23">
        <f t="shared" si="97"/>
        <v>0</v>
      </c>
      <c r="K278" s="22">
        <f t="shared" si="113"/>
        <v>0</v>
      </c>
    </row>
    <row r="279" spans="1:11" x14ac:dyDescent="0.2">
      <c r="A279" s="34">
        <v>2</v>
      </c>
      <c r="B279" s="26">
        <v>3</v>
      </c>
      <c r="C279" s="26">
        <v>6</v>
      </c>
      <c r="D279" s="26">
        <v>4</v>
      </c>
      <c r="E279" s="41" t="s">
        <v>206</v>
      </c>
      <c r="F279" s="27" t="s">
        <v>249</v>
      </c>
      <c r="G279" s="24"/>
      <c r="H279" s="24"/>
      <c r="I279" s="24"/>
      <c r="J279" s="23">
        <f t="shared" si="97"/>
        <v>0</v>
      </c>
      <c r="K279" s="22">
        <f t="shared" si="113"/>
        <v>0</v>
      </c>
    </row>
    <row r="280" spans="1:11" x14ac:dyDescent="0.2">
      <c r="A280" s="34">
        <v>2</v>
      </c>
      <c r="B280" s="26">
        <v>3</v>
      </c>
      <c r="C280" s="26">
        <v>6</v>
      </c>
      <c r="D280" s="26">
        <v>4</v>
      </c>
      <c r="E280" s="41" t="s">
        <v>204</v>
      </c>
      <c r="F280" s="27" t="s">
        <v>248</v>
      </c>
      <c r="G280" s="24"/>
      <c r="H280" s="24"/>
      <c r="I280" s="24"/>
      <c r="J280" s="23">
        <f t="shared" si="97"/>
        <v>0</v>
      </c>
      <c r="K280" s="22">
        <f t="shared" si="113"/>
        <v>0</v>
      </c>
    </row>
    <row r="281" spans="1:11" x14ac:dyDescent="0.2">
      <c r="A281" s="34">
        <v>2</v>
      </c>
      <c r="B281" s="26">
        <v>3</v>
      </c>
      <c r="C281" s="26">
        <v>6</v>
      </c>
      <c r="D281" s="26">
        <v>4</v>
      </c>
      <c r="E281" s="41" t="s">
        <v>228</v>
      </c>
      <c r="F281" s="27" t="s">
        <v>247</v>
      </c>
      <c r="G281" s="24"/>
      <c r="H281" s="24"/>
      <c r="I281" s="24"/>
      <c r="J281" s="23">
        <f t="shared" si="97"/>
        <v>0</v>
      </c>
      <c r="K281" s="22">
        <f t="shared" si="113"/>
        <v>0</v>
      </c>
    </row>
    <row r="282" spans="1:11" x14ac:dyDescent="0.2">
      <c r="A282" s="34">
        <v>2</v>
      </c>
      <c r="B282" s="26">
        <v>3</v>
      </c>
      <c r="C282" s="26">
        <v>6</v>
      </c>
      <c r="D282" s="26">
        <v>4</v>
      </c>
      <c r="E282" s="41" t="s">
        <v>236</v>
      </c>
      <c r="F282" s="27" t="s">
        <v>246</v>
      </c>
      <c r="G282" s="24"/>
      <c r="H282" s="24"/>
      <c r="I282" s="24"/>
      <c r="J282" s="23">
        <f t="shared" si="97"/>
        <v>0</v>
      </c>
      <c r="K282" s="22">
        <f t="shared" si="113"/>
        <v>0</v>
      </c>
    </row>
    <row r="283" spans="1:11" x14ac:dyDescent="0.2">
      <c r="A283" s="35">
        <v>2</v>
      </c>
      <c r="B283" s="32">
        <v>3</v>
      </c>
      <c r="C283" s="32">
        <v>6</v>
      </c>
      <c r="D283" s="32">
        <v>9</v>
      </c>
      <c r="E283" s="32"/>
      <c r="F283" s="33" t="s">
        <v>245</v>
      </c>
      <c r="G283" s="29">
        <f>SUM(G284)</f>
        <v>0</v>
      </c>
      <c r="H283" s="29">
        <f t="shared" ref="H283:I283" si="117">SUM(H284)</f>
        <v>0</v>
      </c>
      <c r="I283" s="29">
        <f t="shared" si="117"/>
        <v>0</v>
      </c>
      <c r="J283" s="29">
        <f t="shared" si="97"/>
        <v>0</v>
      </c>
      <c r="K283" s="28"/>
    </row>
    <row r="284" spans="1:11" x14ac:dyDescent="0.2">
      <c r="A284" s="34">
        <v>2</v>
      </c>
      <c r="B284" s="26">
        <v>3</v>
      </c>
      <c r="C284" s="26">
        <v>6</v>
      </c>
      <c r="D284" s="26">
        <v>9</v>
      </c>
      <c r="E284" s="41" t="s">
        <v>124</v>
      </c>
      <c r="F284" s="27" t="s">
        <v>245</v>
      </c>
      <c r="G284" s="23"/>
      <c r="H284" s="23"/>
      <c r="I284" s="23"/>
      <c r="J284" s="23">
        <f t="shared" si="97"/>
        <v>0</v>
      </c>
      <c r="K284" s="22">
        <f t="shared" si="113"/>
        <v>0</v>
      </c>
    </row>
    <row r="285" spans="1:11" x14ac:dyDescent="0.2">
      <c r="A285" s="44">
        <v>2</v>
      </c>
      <c r="B285" s="39">
        <v>3</v>
      </c>
      <c r="C285" s="39">
        <v>7</v>
      </c>
      <c r="D285" s="39"/>
      <c r="E285" s="39"/>
      <c r="F285" s="38" t="s">
        <v>244</v>
      </c>
      <c r="G285" s="37">
        <f>G286+G294</f>
        <v>0</v>
      </c>
      <c r="H285" s="37">
        <f t="shared" ref="H285:I285" si="118">H286+H294</f>
        <v>16899016.440000001</v>
      </c>
      <c r="I285" s="37">
        <f t="shared" si="118"/>
        <v>0</v>
      </c>
      <c r="J285" s="37">
        <f t="shared" si="97"/>
        <v>16899016.440000001</v>
      </c>
      <c r="K285" s="36"/>
    </row>
    <row r="286" spans="1:11" x14ac:dyDescent="0.2">
      <c r="A286" s="35">
        <v>2</v>
      </c>
      <c r="B286" s="32">
        <v>3</v>
      </c>
      <c r="C286" s="32">
        <v>7</v>
      </c>
      <c r="D286" s="32">
        <v>1</v>
      </c>
      <c r="E286" s="32"/>
      <c r="F286" s="33" t="s">
        <v>243</v>
      </c>
      <c r="G286" s="29">
        <f>SUM(G287:G293)</f>
        <v>0</v>
      </c>
      <c r="H286" s="29">
        <f t="shared" ref="H286:I286" si="119">SUM(H287:H293)</f>
        <v>1018748</v>
      </c>
      <c r="I286" s="29">
        <f t="shared" si="119"/>
        <v>0</v>
      </c>
      <c r="J286" s="29">
        <f t="shared" si="97"/>
        <v>1018748</v>
      </c>
      <c r="K286" s="28"/>
    </row>
    <row r="287" spans="1:11" x14ac:dyDescent="0.2">
      <c r="A287" s="34">
        <v>2</v>
      </c>
      <c r="B287" s="26">
        <v>3</v>
      </c>
      <c r="C287" s="26">
        <v>7</v>
      </c>
      <c r="D287" s="26">
        <v>1</v>
      </c>
      <c r="E287" s="41" t="s">
        <v>124</v>
      </c>
      <c r="F287" s="27" t="s">
        <v>242</v>
      </c>
      <c r="G287" s="23"/>
      <c r="H287" s="23">
        <v>200000</v>
      </c>
      <c r="I287" s="23"/>
      <c r="J287" s="23">
        <f t="shared" si="97"/>
        <v>200000</v>
      </c>
      <c r="K287" s="22">
        <f t="shared" ref="K287:K293" si="120">J287/$J$25</f>
        <v>2.6269169940374704E-3</v>
      </c>
    </row>
    <row r="288" spans="1:11" x14ac:dyDescent="0.2">
      <c r="A288" s="34">
        <v>2</v>
      </c>
      <c r="B288" s="26">
        <v>3</v>
      </c>
      <c r="C288" s="26">
        <v>7</v>
      </c>
      <c r="D288" s="26">
        <v>1</v>
      </c>
      <c r="E288" s="41" t="s">
        <v>128</v>
      </c>
      <c r="F288" s="27" t="s">
        <v>241</v>
      </c>
      <c r="G288" s="23"/>
      <c r="H288" s="23"/>
      <c r="I288" s="23"/>
      <c r="J288" s="23">
        <f t="shared" si="97"/>
        <v>0</v>
      </c>
      <c r="K288" s="22">
        <f t="shared" si="120"/>
        <v>0</v>
      </c>
    </row>
    <row r="289" spans="1:12" x14ac:dyDescent="0.2">
      <c r="A289" s="34">
        <v>2</v>
      </c>
      <c r="B289" s="26">
        <v>3</v>
      </c>
      <c r="C289" s="26">
        <v>7</v>
      </c>
      <c r="D289" s="26">
        <v>1</v>
      </c>
      <c r="E289" s="41" t="s">
        <v>126</v>
      </c>
      <c r="F289" s="27" t="s">
        <v>240</v>
      </c>
      <c r="G289" s="23"/>
      <c r="H289" s="23">
        <v>818748</v>
      </c>
      <c r="I289" s="23"/>
      <c r="J289" s="23">
        <f t="shared" si="97"/>
        <v>818748</v>
      </c>
      <c r="K289" s="22">
        <f t="shared" si="120"/>
        <v>1.0753915175170953E-2</v>
      </c>
    </row>
    <row r="290" spans="1:12" x14ac:dyDescent="0.2">
      <c r="A290" s="34">
        <v>2</v>
      </c>
      <c r="B290" s="26">
        <v>3</v>
      </c>
      <c r="C290" s="26">
        <v>7</v>
      </c>
      <c r="D290" s="26">
        <v>1</v>
      </c>
      <c r="E290" s="41" t="s">
        <v>206</v>
      </c>
      <c r="F290" s="27" t="s">
        <v>239</v>
      </c>
      <c r="G290" s="23"/>
      <c r="H290" s="23"/>
      <c r="I290" s="23"/>
      <c r="J290" s="23">
        <f t="shared" si="97"/>
        <v>0</v>
      </c>
      <c r="K290" s="22">
        <f t="shared" si="120"/>
        <v>0</v>
      </c>
    </row>
    <row r="291" spans="1:12" x14ac:dyDescent="0.2">
      <c r="A291" s="34">
        <v>2</v>
      </c>
      <c r="B291" s="26">
        <v>3</v>
      </c>
      <c r="C291" s="26">
        <v>7</v>
      </c>
      <c r="D291" s="26">
        <v>1</v>
      </c>
      <c r="E291" s="41" t="s">
        <v>204</v>
      </c>
      <c r="F291" s="27" t="s">
        <v>238</v>
      </c>
      <c r="G291" s="23"/>
      <c r="H291" s="23"/>
      <c r="I291" s="23"/>
      <c r="J291" s="23">
        <f t="shared" si="97"/>
        <v>0</v>
      </c>
      <c r="K291" s="22">
        <f t="shared" si="120"/>
        <v>0</v>
      </c>
    </row>
    <row r="292" spans="1:12" x14ac:dyDescent="0.2">
      <c r="A292" s="34">
        <v>2</v>
      </c>
      <c r="B292" s="26">
        <v>3</v>
      </c>
      <c r="C292" s="26">
        <v>7</v>
      </c>
      <c r="D292" s="26">
        <v>1</v>
      </c>
      <c r="E292" s="41" t="s">
        <v>228</v>
      </c>
      <c r="F292" s="27" t="s">
        <v>237</v>
      </c>
      <c r="G292" s="23"/>
      <c r="H292" s="23"/>
      <c r="I292" s="23"/>
      <c r="J292" s="23">
        <f t="shared" si="97"/>
        <v>0</v>
      </c>
      <c r="K292" s="22">
        <f t="shared" si="120"/>
        <v>0</v>
      </c>
    </row>
    <row r="293" spans="1:12" x14ac:dyDescent="0.2">
      <c r="A293" s="34">
        <v>2</v>
      </c>
      <c r="B293" s="26">
        <v>3</v>
      </c>
      <c r="C293" s="26">
        <v>7</v>
      </c>
      <c r="D293" s="26">
        <v>1</v>
      </c>
      <c r="E293" s="41" t="s">
        <v>236</v>
      </c>
      <c r="F293" s="27" t="s">
        <v>235</v>
      </c>
      <c r="G293" s="24"/>
      <c r="H293" s="24"/>
      <c r="I293" s="24"/>
      <c r="J293" s="23">
        <f t="shared" si="97"/>
        <v>0</v>
      </c>
      <c r="K293" s="22">
        <f t="shared" si="120"/>
        <v>0</v>
      </c>
    </row>
    <row r="294" spans="1:12" x14ac:dyDescent="0.2">
      <c r="A294" s="35">
        <v>2</v>
      </c>
      <c r="B294" s="32">
        <v>3</v>
      </c>
      <c r="C294" s="32">
        <v>7</v>
      </c>
      <c r="D294" s="32">
        <v>2</v>
      </c>
      <c r="E294" s="32"/>
      <c r="F294" s="33" t="s">
        <v>234</v>
      </c>
      <c r="G294" s="29">
        <f>SUM(G295:G301)</f>
        <v>0</v>
      </c>
      <c r="H294" s="29">
        <f t="shared" ref="H294:I294" si="121">SUM(H295:H301)</f>
        <v>15880268.440000001</v>
      </c>
      <c r="I294" s="29">
        <f t="shared" si="121"/>
        <v>0</v>
      </c>
      <c r="J294" s="29">
        <f t="shared" si="97"/>
        <v>15880268.440000001</v>
      </c>
      <c r="K294" s="28"/>
    </row>
    <row r="295" spans="1:12" x14ac:dyDescent="0.2">
      <c r="A295" s="34">
        <v>2</v>
      </c>
      <c r="B295" s="26">
        <v>3</v>
      </c>
      <c r="C295" s="26">
        <v>7</v>
      </c>
      <c r="D295" s="26">
        <v>2</v>
      </c>
      <c r="E295" s="41" t="s">
        <v>124</v>
      </c>
      <c r="F295" s="27" t="s">
        <v>233</v>
      </c>
      <c r="G295" s="23"/>
      <c r="H295" s="23"/>
      <c r="I295" s="23"/>
      <c r="J295" s="23">
        <f t="shared" si="97"/>
        <v>0</v>
      </c>
      <c r="K295" s="22">
        <f t="shared" ref="K295:K301" si="122">J295/$J$25</f>
        <v>0</v>
      </c>
    </row>
    <row r="296" spans="1:12" x14ac:dyDescent="0.2">
      <c r="A296" s="34">
        <v>2</v>
      </c>
      <c r="B296" s="26">
        <v>3</v>
      </c>
      <c r="C296" s="26">
        <v>7</v>
      </c>
      <c r="D296" s="26">
        <v>2</v>
      </c>
      <c r="E296" s="41" t="s">
        <v>128</v>
      </c>
      <c r="F296" s="27" t="s">
        <v>232</v>
      </c>
      <c r="G296" s="23"/>
      <c r="H296" s="23"/>
      <c r="I296" s="23"/>
      <c r="J296" s="23">
        <f t="shared" si="97"/>
        <v>0</v>
      </c>
      <c r="K296" s="22">
        <f t="shared" si="122"/>
        <v>0</v>
      </c>
    </row>
    <row r="297" spans="1:12" x14ac:dyDescent="0.2">
      <c r="A297" s="34">
        <v>2</v>
      </c>
      <c r="B297" s="26">
        <v>3</v>
      </c>
      <c r="C297" s="26">
        <v>7</v>
      </c>
      <c r="D297" s="26">
        <v>2</v>
      </c>
      <c r="E297" s="41" t="s">
        <v>126</v>
      </c>
      <c r="F297" s="27" t="s">
        <v>231</v>
      </c>
      <c r="G297" s="23"/>
      <c r="H297" s="23">
        <v>15871548.440000001</v>
      </c>
      <c r="I297" s="23"/>
      <c r="J297" s="23">
        <f t="shared" si="97"/>
        <v>15871548.440000001</v>
      </c>
      <c r="K297" s="22">
        <f t="shared" si="122"/>
        <v>0.20846620159362453</v>
      </c>
      <c r="L297" s="97"/>
    </row>
    <row r="298" spans="1:12" x14ac:dyDescent="0.2">
      <c r="A298" s="34">
        <v>2</v>
      </c>
      <c r="B298" s="26">
        <v>3</v>
      </c>
      <c r="C298" s="26">
        <v>7</v>
      </c>
      <c r="D298" s="26">
        <v>2</v>
      </c>
      <c r="E298" s="41" t="s">
        <v>206</v>
      </c>
      <c r="F298" s="27" t="s">
        <v>230</v>
      </c>
      <c r="G298" s="23"/>
      <c r="H298" s="23"/>
      <c r="I298" s="23"/>
      <c r="J298" s="23">
        <f t="shared" si="97"/>
        <v>0</v>
      </c>
      <c r="K298" s="22">
        <f t="shared" si="122"/>
        <v>0</v>
      </c>
    </row>
    <row r="299" spans="1:12" x14ac:dyDescent="0.2">
      <c r="A299" s="34">
        <v>2</v>
      </c>
      <c r="B299" s="26">
        <v>3</v>
      </c>
      <c r="C299" s="26">
        <v>7</v>
      </c>
      <c r="D299" s="26">
        <v>2</v>
      </c>
      <c r="E299" s="41" t="s">
        <v>204</v>
      </c>
      <c r="F299" s="27" t="s">
        <v>229</v>
      </c>
      <c r="G299" s="23"/>
      <c r="H299" s="23"/>
      <c r="I299" s="23"/>
      <c r="J299" s="23">
        <f t="shared" si="97"/>
        <v>0</v>
      </c>
      <c r="K299" s="22">
        <f t="shared" si="122"/>
        <v>0</v>
      </c>
    </row>
    <row r="300" spans="1:12" ht="25.5" x14ac:dyDescent="0.2">
      <c r="A300" s="27">
        <v>2</v>
      </c>
      <c r="B300" s="26">
        <v>3</v>
      </c>
      <c r="C300" s="26">
        <v>7</v>
      </c>
      <c r="D300" s="26">
        <v>2</v>
      </c>
      <c r="E300" s="41" t="s">
        <v>228</v>
      </c>
      <c r="F300" s="47" t="s">
        <v>227</v>
      </c>
      <c r="G300" s="23"/>
      <c r="H300" s="23">
        <v>320</v>
      </c>
      <c r="I300" s="23"/>
      <c r="J300" s="23">
        <f t="shared" si="97"/>
        <v>320</v>
      </c>
      <c r="K300" s="22">
        <f t="shared" si="122"/>
        <v>4.2030671904599527E-6</v>
      </c>
    </row>
    <row r="301" spans="1:12" x14ac:dyDescent="0.2">
      <c r="A301" s="27">
        <v>2</v>
      </c>
      <c r="B301" s="26">
        <v>3</v>
      </c>
      <c r="C301" s="26">
        <v>7</v>
      </c>
      <c r="D301" s="26">
        <v>2</v>
      </c>
      <c r="E301" s="41">
        <v>9</v>
      </c>
      <c r="F301" s="47" t="s">
        <v>226</v>
      </c>
      <c r="G301" s="23"/>
      <c r="H301" s="23">
        <v>8400</v>
      </c>
      <c r="I301" s="23"/>
      <c r="J301" s="23">
        <f t="shared" si="97"/>
        <v>8400</v>
      </c>
      <c r="K301" s="22">
        <f t="shared" si="122"/>
        <v>1.1033051374957376E-4</v>
      </c>
    </row>
    <row r="302" spans="1:12" ht="25.5" x14ac:dyDescent="0.2">
      <c r="A302" s="44">
        <v>2</v>
      </c>
      <c r="B302" s="39">
        <v>3</v>
      </c>
      <c r="C302" s="39">
        <v>8</v>
      </c>
      <c r="D302" s="39"/>
      <c r="E302" s="39"/>
      <c r="F302" s="38" t="s">
        <v>225</v>
      </c>
      <c r="G302" s="37">
        <f>+G303+G305</f>
        <v>0</v>
      </c>
      <c r="H302" s="37">
        <f t="shared" ref="H302:I302" si="123">+H303+H305</f>
        <v>0</v>
      </c>
      <c r="I302" s="37">
        <f t="shared" si="123"/>
        <v>0</v>
      </c>
      <c r="J302" s="37">
        <f t="shared" si="97"/>
        <v>0</v>
      </c>
      <c r="K302" s="36"/>
    </row>
    <row r="303" spans="1:12" x14ac:dyDescent="0.2">
      <c r="A303" s="33">
        <v>2</v>
      </c>
      <c r="B303" s="32">
        <v>3</v>
      </c>
      <c r="C303" s="32">
        <v>8</v>
      </c>
      <c r="D303" s="32">
        <v>1</v>
      </c>
      <c r="E303" s="32"/>
      <c r="F303" s="33" t="s">
        <v>224</v>
      </c>
      <c r="G303" s="29">
        <f>SUM(G304)</f>
        <v>0</v>
      </c>
      <c r="H303" s="29">
        <f t="shared" ref="H303:I303" si="124">SUM(H304)</f>
        <v>0</v>
      </c>
      <c r="I303" s="29">
        <f t="shared" si="124"/>
        <v>0</v>
      </c>
      <c r="J303" s="29">
        <f t="shared" ref="J303:J365" si="125">SUM(G303:I303)</f>
        <v>0</v>
      </c>
      <c r="K303" s="28"/>
    </row>
    <row r="304" spans="1:12" x14ac:dyDescent="0.2">
      <c r="A304" s="27">
        <v>2</v>
      </c>
      <c r="B304" s="26">
        <v>3</v>
      </c>
      <c r="C304" s="26">
        <v>8</v>
      </c>
      <c r="D304" s="26">
        <v>1</v>
      </c>
      <c r="E304" s="41" t="s">
        <v>124</v>
      </c>
      <c r="F304" s="27" t="s">
        <v>224</v>
      </c>
      <c r="G304" s="23"/>
      <c r="H304" s="23"/>
      <c r="I304" s="23"/>
      <c r="J304" s="23">
        <f t="shared" si="97"/>
        <v>0</v>
      </c>
      <c r="K304" s="22">
        <f t="shared" ref="K304" si="126">J304/$J$25</f>
        <v>0</v>
      </c>
    </row>
    <row r="305" spans="1:12" ht="25.5" x14ac:dyDescent="0.2">
      <c r="A305" s="33">
        <v>2</v>
      </c>
      <c r="B305" s="32">
        <v>3</v>
      </c>
      <c r="C305" s="32">
        <v>8</v>
      </c>
      <c r="D305" s="32">
        <v>2</v>
      </c>
      <c r="E305" s="32"/>
      <c r="F305" s="30" t="s">
        <v>223</v>
      </c>
      <c r="G305" s="29">
        <f>SUM(G306)</f>
        <v>0</v>
      </c>
      <c r="H305" s="29">
        <f t="shared" ref="H305:I305" si="127">SUM(H306)</f>
        <v>0</v>
      </c>
      <c r="I305" s="29">
        <f t="shared" si="127"/>
        <v>0</v>
      </c>
      <c r="J305" s="29">
        <f t="shared" si="125"/>
        <v>0</v>
      </c>
      <c r="K305" s="28"/>
    </row>
    <row r="306" spans="1:12" ht="25.5" x14ac:dyDescent="0.2">
      <c r="A306" s="27">
        <v>2</v>
      </c>
      <c r="B306" s="26">
        <v>3</v>
      </c>
      <c r="C306" s="26">
        <v>8</v>
      </c>
      <c r="D306" s="26">
        <v>2</v>
      </c>
      <c r="E306" s="41" t="s">
        <v>124</v>
      </c>
      <c r="F306" s="25" t="s">
        <v>223</v>
      </c>
      <c r="G306" s="23"/>
      <c r="H306" s="23"/>
      <c r="I306" s="23"/>
      <c r="J306" s="23">
        <f t="shared" si="125"/>
        <v>0</v>
      </c>
      <c r="K306" s="22">
        <f t="shared" ref="K306" si="128">J306/$J$25</f>
        <v>0</v>
      </c>
    </row>
    <row r="307" spans="1:12" x14ac:dyDescent="0.2">
      <c r="A307" s="44">
        <v>2</v>
      </c>
      <c r="B307" s="39">
        <v>3</v>
      </c>
      <c r="C307" s="39">
        <v>9</v>
      </c>
      <c r="D307" s="39"/>
      <c r="E307" s="39"/>
      <c r="F307" s="44" t="s">
        <v>222</v>
      </c>
      <c r="G307" s="37">
        <f>+G308+G310+G312+G314+G316+G318+G320+G322+G325</f>
        <v>0</v>
      </c>
      <c r="H307" s="37">
        <f t="shared" ref="H307:I307" si="129">+H308+H310+H312+H314+H316+H318+H320+H322+H325</f>
        <v>15803976.660000002</v>
      </c>
      <c r="I307" s="37">
        <f t="shared" si="129"/>
        <v>0</v>
      </c>
      <c r="J307" s="37">
        <f t="shared" si="125"/>
        <v>15803976.660000002</v>
      </c>
      <c r="K307" s="36"/>
    </row>
    <row r="308" spans="1:12" x14ac:dyDescent="0.2">
      <c r="A308" s="35">
        <v>2</v>
      </c>
      <c r="B308" s="32">
        <v>3</v>
      </c>
      <c r="C308" s="32">
        <v>9</v>
      </c>
      <c r="D308" s="32">
        <v>1</v>
      </c>
      <c r="E308" s="32"/>
      <c r="F308" s="33" t="s">
        <v>221</v>
      </c>
      <c r="G308" s="29">
        <f>SUM(G309)</f>
        <v>0</v>
      </c>
      <c r="H308" s="29">
        <f t="shared" ref="H308:I308" si="130">SUM(H309)</f>
        <v>354843.7</v>
      </c>
      <c r="I308" s="29">
        <f t="shared" si="130"/>
        <v>0</v>
      </c>
      <c r="J308" s="29">
        <f t="shared" si="125"/>
        <v>354843.7</v>
      </c>
      <c r="K308" s="28"/>
    </row>
    <row r="309" spans="1:12" x14ac:dyDescent="0.2">
      <c r="A309" s="34">
        <v>2</v>
      </c>
      <c r="B309" s="26">
        <v>3</v>
      </c>
      <c r="C309" s="26">
        <v>9</v>
      </c>
      <c r="D309" s="26">
        <v>1</v>
      </c>
      <c r="E309" s="41" t="s">
        <v>124</v>
      </c>
      <c r="F309" s="27" t="s">
        <v>221</v>
      </c>
      <c r="G309" s="23"/>
      <c r="H309" s="23">
        <v>354843.7</v>
      </c>
      <c r="I309" s="23"/>
      <c r="J309" s="23">
        <f t="shared" si="125"/>
        <v>354843.7</v>
      </c>
      <c r="K309" s="22">
        <f t="shared" ref="K309" si="131">J309/$J$25</f>
        <v>4.6607247287856696E-3</v>
      </c>
      <c r="L309" s="97"/>
    </row>
    <row r="310" spans="1:12" x14ac:dyDescent="0.2">
      <c r="A310" s="35">
        <v>2</v>
      </c>
      <c r="B310" s="32">
        <v>3</v>
      </c>
      <c r="C310" s="32">
        <v>9</v>
      </c>
      <c r="D310" s="32">
        <v>2</v>
      </c>
      <c r="E310" s="32"/>
      <c r="F310" s="33" t="s">
        <v>220</v>
      </c>
      <c r="G310" s="29">
        <f>SUM(G311)</f>
        <v>0</v>
      </c>
      <c r="H310" s="29">
        <f t="shared" ref="H310:I310" si="132">SUM(H311)</f>
        <v>250301.15</v>
      </c>
      <c r="I310" s="29">
        <f t="shared" si="132"/>
        <v>0</v>
      </c>
      <c r="J310" s="29">
        <f t="shared" si="125"/>
        <v>250301.15</v>
      </c>
      <c r="K310" s="28"/>
    </row>
    <row r="311" spans="1:12" x14ac:dyDescent="0.2">
      <c r="A311" s="34">
        <v>2</v>
      </c>
      <c r="B311" s="26">
        <v>3</v>
      </c>
      <c r="C311" s="26">
        <v>9</v>
      </c>
      <c r="D311" s="26">
        <v>2</v>
      </c>
      <c r="E311" s="41" t="s">
        <v>124</v>
      </c>
      <c r="F311" s="27" t="s">
        <v>220</v>
      </c>
      <c r="G311" s="23"/>
      <c r="H311" s="23">
        <v>250301.15</v>
      </c>
      <c r="I311" s="23"/>
      <c r="J311" s="23">
        <f t="shared" si="125"/>
        <v>250301.15</v>
      </c>
      <c r="K311" s="22">
        <f t="shared" ref="K311" si="133">J311/$J$25</f>
        <v>3.2876017228106098E-3</v>
      </c>
      <c r="L311" s="97"/>
    </row>
    <row r="312" spans="1:12" x14ac:dyDescent="0.2">
      <c r="A312" s="35">
        <v>2</v>
      </c>
      <c r="B312" s="32">
        <v>3</v>
      </c>
      <c r="C312" s="32">
        <v>9</v>
      </c>
      <c r="D312" s="32">
        <v>3</v>
      </c>
      <c r="E312" s="32"/>
      <c r="F312" s="33" t="s">
        <v>219</v>
      </c>
      <c r="G312" s="29">
        <f>SUM(G313)</f>
        <v>0</v>
      </c>
      <c r="H312" s="29">
        <f t="shared" ref="H312:I312" si="134">SUM(H313)</f>
        <v>14782380.640000002</v>
      </c>
      <c r="I312" s="29">
        <f t="shared" si="134"/>
        <v>0</v>
      </c>
      <c r="J312" s="29">
        <f t="shared" si="125"/>
        <v>14782380.640000002</v>
      </c>
      <c r="K312" s="28"/>
    </row>
    <row r="313" spans="1:12" x14ac:dyDescent="0.2">
      <c r="A313" s="34">
        <v>2</v>
      </c>
      <c r="B313" s="26">
        <v>3</v>
      </c>
      <c r="C313" s="26">
        <v>9</v>
      </c>
      <c r="D313" s="26">
        <v>3</v>
      </c>
      <c r="E313" s="41" t="s">
        <v>124</v>
      </c>
      <c r="F313" s="27" t="s">
        <v>219</v>
      </c>
      <c r="G313" s="23"/>
      <c r="H313" s="23">
        <v>14782380.640000002</v>
      </c>
      <c r="I313" s="23"/>
      <c r="J313" s="23">
        <f t="shared" si="125"/>
        <v>14782380.640000002</v>
      </c>
      <c r="K313" s="22">
        <f t="shared" ref="K313" si="135">J313/$J$25</f>
        <v>0.19416043457773252</v>
      </c>
    </row>
    <row r="314" spans="1:12" x14ac:dyDescent="0.2">
      <c r="A314" s="35">
        <v>2</v>
      </c>
      <c r="B314" s="32">
        <v>3</v>
      </c>
      <c r="C314" s="32">
        <v>9</v>
      </c>
      <c r="D314" s="32">
        <v>4</v>
      </c>
      <c r="E314" s="32"/>
      <c r="F314" s="33" t="s">
        <v>218</v>
      </c>
      <c r="G314" s="29">
        <f>SUM(G315)</f>
        <v>0</v>
      </c>
      <c r="H314" s="29">
        <f t="shared" ref="H314:I314" si="136">SUM(H315)</f>
        <v>0</v>
      </c>
      <c r="I314" s="29">
        <f t="shared" si="136"/>
        <v>0</v>
      </c>
      <c r="J314" s="29">
        <f t="shared" si="125"/>
        <v>0</v>
      </c>
      <c r="K314" s="28"/>
    </row>
    <row r="315" spans="1:12" x14ac:dyDescent="0.2">
      <c r="A315" s="34">
        <v>2</v>
      </c>
      <c r="B315" s="26">
        <v>3</v>
      </c>
      <c r="C315" s="26">
        <v>9</v>
      </c>
      <c r="D315" s="26">
        <v>4</v>
      </c>
      <c r="E315" s="41" t="s">
        <v>124</v>
      </c>
      <c r="F315" s="27" t="s">
        <v>218</v>
      </c>
      <c r="G315" s="23"/>
      <c r="H315" s="23"/>
      <c r="I315" s="23"/>
      <c r="J315" s="23">
        <f t="shared" si="125"/>
        <v>0</v>
      </c>
      <c r="K315" s="22">
        <f t="shared" ref="K315" si="137">J315/$J$25</f>
        <v>0</v>
      </c>
    </row>
    <row r="316" spans="1:12" x14ac:dyDescent="0.2">
      <c r="A316" s="35">
        <v>2</v>
      </c>
      <c r="B316" s="32">
        <v>3</v>
      </c>
      <c r="C316" s="32">
        <v>9</v>
      </c>
      <c r="D316" s="32">
        <v>5</v>
      </c>
      <c r="E316" s="32"/>
      <c r="F316" s="33" t="s">
        <v>217</v>
      </c>
      <c r="G316" s="29">
        <f>SUM(G317)</f>
        <v>0</v>
      </c>
      <c r="H316" s="29">
        <f t="shared" ref="H316:I316" si="138">SUM(H317)</f>
        <v>104628.24</v>
      </c>
      <c r="I316" s="29">
        <f t="shared" si="138"/>
        <v>0</v>
      </c>
      <c r="J316" s="29">
        <f t="shared" si="125"/>
        <v>104628.24</v>
      </c>
      <c r="K316" s="28"/>
    </row>
    <row r="317" spans="1:12" x14ac:dyDescent="0.2">
      <c r="A317" s="34">
        <v>2</v>
      </c>
      <c r="B317" s="26">
        <v>3</v>
      </c>
      <c r="C317" s="26">
        <v>9</v>
      </c>
      <c r="D317" s="26">
        <v>5</v>
      </c>
      <c r="E317" s="41" t="s">
        <v>124</v>
      </c>
      <c r="F317" s="27" t="s">
        <v>217</v>
      </c>
      <c r="G317" s="23"/>
      <c r="H317" s="23">
        <v>104628.24</v>
      </c>
      <c r="I317" s="23"/>
      <c r="J317" s="23">
        <f t="shared" si="125"/>
        <v>104628.24</v>
      </c>
      <c r="K317" s="22">
        <f t="shared" ref="K317" si="139">J317/$J$25</f>
        <v>1.3742485085611552E-3</v>
      </c>
    </row>
    <row r="318" spans="1:12" x14ac:dyDescent="0.2">
      <c r="A318" s="35">
        <v>2</v>
      </c>
      <c r="B318" s="32">
        <v>3</v>
      </c>
      <c r="C318" s="32">
        <v>9</v>
      </c>
      <c r="D318" s="32">
        <v>6</v>
      </c>
      <c r="E318" s="32"/>
      <c r="F318" s="33" t="s">
        <v>216</v>
      </c>
      <c r="G318" s="29">
        <f>SUM(G319)</f>
        <v>0</v>
      </c>
      <c r="H318" s="29">
        <f t="shared" ref="H318:I318" si="140">SUM(H319)</f>
        <v>38070</v>
      </c>
      <c r="I318" s="29">
        <f t="shared" si="140"/>
        <v>0</v>
      </c>
      <c r="J318" s="29">
        <f t="shared" si="125"/>
        <v>38070</v>
      </c>
      <c r="K318" s="28"/>
    </row>
    <row r="319" spans="1:12" x14ac:dyDescent="0.2">
      <c r="A319" s="34">
        <v>2</v>
      </c>
      <c r="B319" s="26">
        <v>3</v>
      </c>
      <c r="C319" s="26">
        <v>9</v>
      </c>
      <c r="D319" s="26">
        <v>6</v>
      </c>
      <c r="E319" s="41" t="s">
        <v>124</v>
      </c>
      <c r="F319" s="27" t="s">
        <v>216</v>
      </c>
      <c r="G319" s="23"/>
      <c r="H319" s="23">
        <f>37170+900</f>
        <v>38070</v>
      </c>
      <c r="I319" s="23"/>
      <c r="J319" s="23">
        <f t="shared" si="125"/>
        <v>38070</v>
      </c>
      <c r="K319" s="22">
        <f t="shared" ref="K319" si="141">J319/$J$25</f>
        <v>5.000336498150325E-4</v>
      </c>
    </row>
    <row r="320" spans="1:12" x14ac:dyDescent="0.2">
      <c r="A320" s="35">
        <v>2</v>
      </c>
      <c r="B320" s="32">
        <v>3</v>
      </c>
      <c r="C320" s="32">
        <v>9</v>
      </c>
      <c r="D320" s="32">
        <v>7</v>
      </c>
      <c r="E320" s="32"/>
      <c r="F320" s="33" t="s">
        <v>215</v>
      </c>
      <c r="G320" s="29">
        <f>SUM(G321)</f>
        <v>0</v>
      </c>
      <c r="H320" s="29">
        <f t="shared" ref="H320:I320" si="142">SUM(H321)</f>
        <v>0</v>
      </c>
      <c r="I320" s="29">
        <f t="shared" si="142"/>
        <v>0</v>
      </c>
      <c r="J320" s="29">
        <f t="shared" si="125"/>
        <v>0</v>
      </c>
      <c r="K320" s="28"/>
    </row>
    <row r="321" spans="1:11" x14ac:dyDescent="0.2">
      <c r="A321" s="34">
        <v>2</v>
      </c>
      <c r="B321" s="26">
        <v>3</v>
      </c>
      <c r="C321" s="26">
        <v>9</v>
      </c>
      <c r="D321" s="26">
        <v>7</v>
      </c>
      <c r="E321" s="41" t="s">
        <v>124</v>
      </c>
      <c r="F321" s="27" t="s">
        <v>215</v>
      </c>
      <c r="G321" s="23"/>
      <c r="H321" s="23"/>
      <c r="I321" s="23"/>
      <c r="J321" s="23">
        <f t="shared" si="125"/>
        <v>0</v>
      </c>
      <c r="K321" s="22">
        <f t="shared" ref="K321" si="143">J321/$J$25</f>
        <v>0</v>
      </c>
    </row>
    <row r="322" spans="1:11" x14ac:dyDescent="0.2">
      <c r="A322" s="35">
        <v>2</v>
      </c>
      <c r="B322" s="32">
        <v>3</v>
      </c>
      <c r="C322" s="32">
        <v>9</v>
      </c>
      <c r="D322" s="32">
        <v>8</v>
      </c>
      <c r="E322" s="32"/>
      <c r="F322" s="33" t="s">
        <v>214</v>
      </c>
      <c r="G322" s="29">
        <f>SUM(G323:G324)</f>
        <v>0</v>
      </c>
      <c r="H322" s="29">
        <f t="shared" ref="H322:I322" si="144">SUM(H323:H324)</f>
        <v>207672.91999999998</v>
      </c>
      <c r="I322" s="29">
        <f t="shared" si="144"/>
        <v>0</v>
      </c>
      <c r="J322" s="29">
        <f t="shared" si="125"/>
        <v>207672.91999999998</v>
      </c>
      <c r="K322" s="28"/>
    </row>
    <row r="323" spans="1:11" x14ac:dyDescent="0.2">
      <c r="A323" s="34">
        <v>2</v>
      </c>
      <c r="B323" s="26">
        <v>3</v>
      </c>
      <c r="C323" s="26">
        <v>9</v>
      </c>
      <c r="D323" s="26">
        <v>8</v>
      </c>
      <c r="E323" s="41" t="s">
        <v>124</v>
      </c>
      <c r="F323" s="27" t="s">
        <v>213</v>
      </c>
      <c r="G323" s="23"/>
      <c r="H323" s="23">
        <f>164787+42885.92</f>
        <v>207672.91999999998</v>
      </c>
      <c r="I323" s="23"/>
      <c r="J323" s="23">
        <f t="shared" si="125"/>
        <v>207672.91999999998</v>
      </c>
      <c r="K323" s="22">
        <f t="shared" ref="K323:K324" si="145">J323/$J$25</f>
        <v>2.7276976137469203E-3</v>
      </c>
    </row>
    <row r="324" spans="1:11" x14ac:dyDescent="0.2">
      <c r="A324" s="34">
        <v>2</v>
      </c>
      <c r="B324" s="26">
        <v>3</v>
      </c>
      <c r="C324" s="26">
        <v>9</v>
      </c>
      <c r="D324" s="26">
        <v>8</v>
      </c>
      <c r="E324" s="41" t="s">
        <v>128</v>
      </c>
      <c r="F324" s="27" t="s">
        <v>212</v>
      </c>
      <c r="G324" s="23"/>
      <c r="H324" s="23"/>
      <c r="I324" s="23"/>
      <c r="J324" s="23">
        <f t="shared" si="125"/>
        <v>0</v>
      </c>
      <c r="K324" s="22">
        <f t="shared" si="145"/>
        <v>0</v>
      </c>
    </row>
    <row r="325" spans="1:11" x14ac:dyDescent="0.2">
      <c r="A325" s="35">
        <v>2</v>
      </c>
      <c r="B325" s="32">
        <v>3</v>
      </c>
      <c r="C325" s="32">
        <v>9</v>
      </c>
      <c r="D325" s="32">
        <v>9</v>
      </c>
      <c r="E325" s="32"/>
      <c r="F325" s="33" t="s">
        <v>211</v>
      </c>
      <c r="G325" s="29">
        <f>SUM(G326)</f>
        <v>0</v>
      </c>
      <c r="H325" s="29">
        <f t="shared" ref="H325:I325" si="146">SUM(H326)</f>
        <v>66080.010000000009</v>
      </c>
      <c r="I325" s="29">
        <f t="shared" si="146"/>
        <v>0</v>
      </c>
      <c r="J325" s="29">
        <f t="shared" si="125"/>
        <v>66080.010000000009</v>
      </c>
      <c r="K325" s="28"/>
    </row>
    <row r="326" spans="1:11" x14ac:dyDescent="0.2">
      <c r="A326" s="34">
        <v>2</v>
      </c>
      <c r="B326" s="26">
        <v>3</v>
      </c>
      <c r="C326" s="26">
        <v>9</v>
      </c>
      <c r="D326" s="26">
        <v>9</v>
      </c>
      <c r="E326" s="41" t="s">
        <v>124</v>
      </c>
      <c r="F326" s="27" t="s">
        <v>211</v>
      </c>
      <c r="G326" s="23"/>
      <c r="H326" s="23">
        <f>33040.01+33040</f>
        <v>66080.010000000009</v>
      </c>
      <c r="I326" s="23"/>
      <c r="J326" s="23">
        <f t="shared" si="125"/>
        <v>66080.010000000009</v>
      </c>
      <c r="K326" s="22">
        <f t="shared" ref="K326" si="147">J326/$J$25</f>
        <v>8.6793350617583008E-4</v>
      </c>
    </row>
    <row r="327" spans="1:11" x14ac:dyDescent="0.2">
      <c r="A327" s="40">
        <v>2</v>
      </c>
      <c r="B327" s="39">
        <v>4</v>
      </c>
      <c r="C327" s="39">
        <v>1</v>
      </c>
      <c r="D327" s="39">
        <v>2</v>
      </c>
      <c r="E327" s="39"/>
      <c r="F327" s="38" t="s">
        <v>210</v>
      </c>
      <c r="G327" s="37">
        <f>G328+G329+G330+G331+G332</f>
        <v>0</v>
      </c>
      <c r="H327" s="37">
        <f t="shared" ref="H327:I327" si="148">H328+H329+H330+H331+H332</f>
        <v>172500</v>
      </c>
      <c r="I327" s="37">
        <f t="shared" si="148"/>
        <v>0</v>
      </c>
      <c r="J327" s="37">
        <f t="shared" si="125"/>
        <v>172500</v>
      </c>
      <c r="K327" s="36">
        <f>+J327/J25</f>
        <v>2.2657159073573184E-3</v>
      </c>
    </row>
    <row r="328" spans="1:11" x14ac:dyDescent="0.2">
      <c r="A328" s="34">
        <v>2</v>
      </c>
      <c r="B328" s="26">
        <v>4</v>
      </c>
      <c r="C328" s="26">
        <v>1</v>
      </c>
      <c r="D328" s="26">
        <v>2</v>
      </c>
      <c r="E328" s="41" t="s">
        <v>124</v>
      </c>
      <c r="F328" s="27" t="s">
        <v>209</v>
      </c>
      <c r="G328" s="23"/>
      <c r="H328" s="23">
        <v>172500</v>
      </c>
      <c r="I328" s="23"/>
      <c r="J328" s="23">
        <f t="shared" si="125"/>
        <v>172500</v>
      </c>
      <c r="K328" s="22">
        <f t="shared" ref="K328:K333" si="149">J328/$J$25</f>
        <v>2.2657159073573184E-3</v>
      </c>
    </row>
    <row r="329" spans="1:11" x14ac:dyDescent="0.2">
      <c r="A329" s="34">
        <v>2</v>
      </c>
      <c r="B329" s="26">
        <v>4</v>
      </c>
      <c r="C329" s="26">
        <v>1</v>
      </c>
      <c r="D329" s="26">
        <v>2</v>
      </c>
      <c r="E329" s="41" t="s">
        <v>128</v>
      </c>
      <c r="F329" s="27" t="s">
        <v>208</v>
      </c>
      <c r="G329" s="23"/>
      <c r="H329" s="23"/>
      <c r="I329" s="23"/>
      <c r="J329" s="23">
        <f t="shared" si="125"/>
        <v>0</v>
      </c>
      <c r="K329" s="22">
        <f t="shared" si="149"/>
        <v>0</v>
      </c>
    </row>
    <row r="330" spans="1:11" x14ac:dyDescent="0.2">
      <c r="A330" s="34">
        <v>2</v>
      </c>
      <c r="B330" s="26">
        <v>4</v>
      </c>
      <c r="C330" s="26">
        <v>1</v>
      </c>
      <c r="D330" s="26">
        <v>2</v>
      </c>
      <c r="E330" s="41" t="s">
        <v>126</v>
      </c>
      <c r="F330" s="27" t="s">
        <v>207</v>
      </c>
      <c r="G330" s="23"/>
      <c r="H330" s="23"/>
      <c r="I330" s="23"/>
      <c r="J330" s="23">
        <f t="shared" si="125"/>
        <v>0</v>
      </c>
      <c r="K330" s="22">
        <f t="shared" si="149"/>
        <v>0</v>
      </c>
    </row>
    <row r="331" spans="1:11" x14ac:dyDescent="0.2">
      <c r="A331" s="34">
        <v>2</v>
      </c>
      <c r="B331" s="26">
        <v>4</v>
      </c>
      <c r="C331" s="26">
        <v>1</v>
      </c>
      <c r="D331" s="26">
        <v>2</v>
      </c>
      <c r="E331" s="41" t="s">
        <v>206</v>
      </c>
      <c r="F331" s="27" t="s">
        <v>205</v>
      </c>
      <c r="G331" s="23"/>
      <c r="H331" s="23"/>
      <c r="I331" s="23"/>
      <c r="J331" s="23">
        <f t="shared" si="125"/>
        <v>0</v>
      </c>
      <c r="K331" s="22">
        <f t="shared" si="149"/>
        <v>0</v>
      </c>
    </row>
    <row r="332" spans="1:11" x14ac:dyDescent="0.2">
      <c r="A332" s="34">
        <v>2</v>
      </c>
      <c r="B332" s="26">
        <v>4</v>
      </c>
      <c r="C332" s="26">
        <v>1</v>
      </c>
      <c r="D332" s="26">
        <v>2</v>
      </c>
      <c r="E332" s="41" t="s">
        <v>204</v>
      </c>
      <c r="F332" s="27" t="s">
        <v>203</v>
      </c>
      <c r="G332" s="23"/>
      <c r="H332" s="23"/>
      <c r="I332" s="23"/>
      <c r="J332" s="23">
        <f t="shared" si="125"/>
        <v>0</v>
      </c>
      <c r="K332" s="22">
        <f t="shared" si="149"/>
        <v>0</v>
      </c>
    </row>
    <row r="333" spans="1:11" x14ac:dyDescent="0.2">
      <c r="A333" s="40">
        <v>2</v>
      </c>
      <c r="B333" s="39">
        <v>6</v>
      </c>
      <c r="C333" s="39"/>
      <c r="D333" s="39"/>
      <c r="E333" s="39"/>
      <c r="F333" s="38" t="s">
        <v>202</v>
      </c>
      <c r="G333" s="37">
        <f>G334+G345+G354+G363+G380+G398+G403+G422+G445</f>
        <v>0</v>
      </c>
      <c r="H333" s="37">
        <f t="shared" ref="H333:I333" si="150">H334+H345+H354+H363+H380+H398+H403+H422+H445</f>
        <v>236468.94</v>
      </c>
      <c r="I333" s="37">
        <f t="shared" si="150"/>
        <v>0</v>
      </c>
      <c r="J333" s="37">
        <f t="shared" si="125"/>
        <v>236468.94</v>
      </c>
      <c r="K333" s="36">
        <f t="shared" si="149"/>
        <v>3.1059213852401347E-3</v>
      </c>
    </row>
    <row r="334" spans="1:11" x14ac:dyDescent="0.2">
      <c r="A334" s="44">
        <v>2</v>
      </c>
      <c r="B334" s="39">
        <v>6</v>
      </c>
      <c r="C334" s="39">
        <v>1</v>
      </c>
      <c r="D334" s="39"/>
      <c r="E334" s="39"/>
      <c r="F334" s="38" t="s">
        <v>201</v>
      </c>
      <c r="G334" s="37">
        <f>+G335+G337+G339+G341+G343</f>
        <v>0</v>
      </c>
      <c r="H334" s="37">
        <f t="shared" ref="H334:I334" si="151">+H335+H337+H339+H341+H343</f>
        <v>85799.99</v>
      </c>
      <c r="I334" s="37">
        <f t="shared" si="151"/>
        <v>0</v>
      </c>
      <c r="J334" s="37">
        <f t="shared" si="125"/>
        <v>85799.99</v>
      </c>
      <c r="K334" s="36"/>
    </row>
    <row r="335" spans="1:11" x14ac:dyDescent="0.2">
      <c r="A335" s="33">
        <v>2</v>
      </c>
      <c r="B335" s="32">
        <v>6</v>
      </c>
      <c r="C335" s="32">
        <v>1</v>
      </c>
      <c r="D335" s="32">
        <v>1</v>
      </c>
      <c r="E335" s="32"/>
      <c r="F335" s="30" t="s">
        <v>200</v>
      </c>
      <c r="G335" s="29">
        <f>SUM(G336)</f>
        <v>0</v>
      </c>
      <c r="H335" s="29">
        <f t="shared" ref="H335:I335" si="152">SUM(H336)</f>
        <v>0</v>
      </c>
      <c r="I335" s="29">
        <f t="shared" si="152"/>
        <v>0</v>
      </c>
      <c r="J335" s="29">
        <f t="shared" si="125"/>
        <v>0</v>
      </c>
      <c r="K335" s="28"/>
    </row>
    <row r="336" spans="1:11" x14ac:dyDescent="0.2">
      <c r="A336" s="27">
        <v>2</v>
      </c>
      <c r="B336" s="26">
        <v>6</v>
      </c>
      <c r="C336" s="26">
        <v>1</v>
      </c>
      <c r="D336" s="26">
        <v>1</v>
      </c>
      <c r="E336" s="41" t="s">
        <v>124</v>
      </c>
      <c r="F336" s="25" t="s">
        <v>200</v>
      </c>
      <c r="G336" s="24"/>
      <c r="H336" s="23"/>
      <c r="I336" s="24"/>
      <c r="J336" s="23">
        <f t="shared" si="125"/>
        <v>0</v>
      </c>
      <c r="K336" s="22">
        <f t="shared" ref="K336" si="153">J336/$J$25</f>
        <v>0</v>
      </c>
    </row>
    <row r="337" spans="1:11" x14ac:dyDescent="0.2">
      <c r="A337" s="33">
        <v>2</v>
      </c>
      <c r="B337" s="32">
        <v>6</v>
      </c>
      <c r="C337" s="32">
        <v>1</v>
      </c>
      <c r="D337" s="32">
        <v>2</v>
      </c>
      <c r="E337" s="32"/>
      <c r="F337" s="30" t="s">
        <v>199</v>
      </c>
      <c r="G337" s="29">
        <f>SUM(G338)</f>
        <v>0</v>
      </c>
      <c r="H337" s="29">
        <f t="shared" ref="H337:I337" si="154">SUM(H338)</f>
        <v>0</v>
      </c>
      <c r="I337" s="29">
        <f t="shared" si="154"/>
        <v>0</v>
      </c>
      <c r="J337" s="29">
        <f t="shared" si="125"/>
        <v>0</v>
      </c>
      <c r="K337" s="28"/>
    </row>
    <row r="338" spans="1:11" x14ac:dyDescent="0.2">
      <c r="A338" s="27">
        <v>2</v>
      </c>
      <c r="B338" s="26">
        <v>6</v>
      </c>
      <c r="C338" s="26">
        <v>1</v>
      </c>
      <c r="D338" s="26">
        <v>2</v>
      </c>
      <c r="E338" s="41" t="s">
        <v>124</v>
      </c>
      <c r="F338" s="25" t="s">
        <v>199</v>
      </c>
      <c r="G338" s="24"/>
      <c r="H338" s="24"/>
      <c r="I338" s="24"/>
      <c r="J338" s="23">
        <f t="shared" si="125"/>
        <v>0</v>
      </c>
      <c r="K338" s="22">
        <f t="shared" ref="K338" si="155">J338/$J$25</f>
        <v>0</v>
      </c>
    </row>
    <row r="339" spans="1:11" x14ac:dyDescent="0.2">
      <c r="A339" s="33">
        <v>2</v>
      </c>
      <c r="B339" s="32">
        <v>6</v>
      </c>
      <c r="C339" s="32">
        <v>1</v>
      </c>
      <c r="D339" s="32">
        <v>3</v>
      </c>
      <c r="E339" s="32"/>
      <c r="F339" s="30" t="s">
        <v>198</v>
      </c>
      <c r="G339" s="29">
        <f>SUM(G340)</f>
        <v>0</v>
      </c>
      <c r="H339" s="104">
        <f t="shared" ref="H339:I339" si="156">SUM(H340)</f>
        <v>85799.99</v>
      </c>
      <c r="I339" s="29">
        <f t="shared" si="156"/>
        <v>0</v>
      </c>
      <c r="J339" s="29">
        <f t="shared" si="125"/>
        <v>85799.99</v>
      </c>
      <c r="K339" s="28"/>
    </row>
    <row r="340" spans="1:11" x14ac:dyDescent="0.2">
      <c r="A340" s="27">
        <v>2</v>
      </c>
      <c r="B340" s="26">
        <v>6</v>
      </c>
      <c r="C340" s="26">
        <v>1</v>
      </c>
      <c r="D340" s="26">
        <v>3</v>
      </c>
      <c r="E340" s="41" t="s">
        <v>124</v>
      </c>
      <c r="F340" s="25" t="s">
        <v>198</v>
      </c>
      <c r="G340" s="24"/>
      <c r="H340" s="23">
        <v>85799.99</v>
      </c>
      <c r="I340" s="24"/>
      <c r="J340" s="23">
        <f t="shared" si="125"/>
        <v>85799.99</v>
      </c>
      <c r="K340" s="22">
        <f t="shared" ref="K340" si="157">J340/$J$25</f>
        <v>1.1269472590962253E-3</v>
      </c>
    </row>
    <row r="341" spans="1:11" x14ac:dyDescent="0.2">
      <c r="A341" s="33">
        <v>2</v>
      </c>
      <c r="B341" s="32">
        <v>6</v>
      </c>
      <c r="C341" s="32">
        <v>1</v>
      </c>
      <c r="D341" s="32">
        <v>4</v>
      </c>
      <c r="E341" s="32"/>
      <c r="F341" s="30" t="s">
        <v>197</v>
      </c>
      <c r="G341" s="29">
        <f>SUM(G342)</f>
        <v>0</v>
      </c>
      <c r="H341" s="29">
        <f t="shared" ref="H341:I341" si="158">SUM(H342)</f>
        <v>0</v>
      </c>
      <c r="I341" s="29">
        <f t="shared" si="158"/>
        <v>0</v>
      </c>
      <c r="J341" s="29">
        <f t="shared" si="125"/>
        <v>0</v>
      </c>
      <c r="K341" s="28"/>
    </row>
    <row r="342" spans="1:11" x14ac:dyDescent="0.2">
      <c r="A342" s="27">
        <v>2</v>
      </c>
      <c r="B342" s="26">
        <v>6</v>
      </c>
      <c r="C342" s="26">
        <v>1</v>
      </c>
      <c r="D342" s="26">
        <v>4</v>
      </c>
      <c r="E342" s="41" t="s">
        <v>124</v>
      </c>
      <c r="F342" s="25" t="s">
        <v>197</v>
      </c>
      <c r="G342" s="24"/>
      <c r="H342" s="23"/>
      <c r="I342" s="24"/>
      <c r="J342" s="23">
        <f t="shared" si="125"/>
        <v>0</v>
      </c>
      <c r="K342" s="22">
        <f t="shared" ref="K342" si="159">J342/$J$25</f>
        <v>0</v>
      </c>
    </row>
    <row r="343" spans="1:11" ht="25.5" x14ac:dyDescent="0.2">
      <c r="A343" s="33">
        <v>2</v>
      </c>
      <c r="B343" s="32">
        <v>6</v>
      </c>
      <c r="C343" s="32">
        <v>1</v>
      </c>
      <c r="D343" s="32">
        <v>9</v>
      </c>
      <c r="E343" s="32"/>
      <c r="F343" s="30" t="s">
        <v>196</v>
      </c>
      <c r="G343" s="29">
        <f>SUM(G344)</f>
        <v>0</v>
      </c>
      <c r="H343" s="29">
        <f t="shared" ref="H343:I343" si="160">SUM(H344)</f>
        <v>0</v>
      </c>
      <c r="I343" s="29">
        <f t="shared" si="160"/>
        <v>0</v>
      </c>
      <c r="J343" s="29">
        <f t="shared" si="125"/>
        <v>0</v>
      </c>
      <c r="K343" s="28"/>
    </row>
    <row r="344" spans="1:11" ht="25.5" x14ac:dyDescent="0.2">
      <c r="A344" s="27">
        <v>2</v>
      </c>
      <c r="B344" s="26">
        <v>6</v>
      </c>
      <c r="C344" s="26">
        <v>1</v>
      </c>
      <c r="D344" s="26">
        <v>9</v>
      </c>
      <c r="E344" s="41" t="s">
        <v>124</v>
      </c>
      <c r="F344" s="25" t="s">
        <v>196</v>
      </c>
      <c r="G344" s="24"/>
      <c r="H344" s="23"/>
      <c r="I344" s="24"/>
      <c r="J344" s="23">
        <f t="shared" si="125"/>
        <v>0</v>
      </c>
      <c r="K344" s="22">
        <f t="shared" ref="K344" si="161">J344/$J$25</f>
        <v>0</v>
      </c>
    </row>
    <row r="345" spans="1:11" x14ac:dyDescent="0.2">
      <c r="A345" s="46">
        <v>2</v>
      </c>
      <c r="B345" s="46">
        <v>6</v>
      </c>
      <c r="C345" s="46">
        <v>2</v>
      </c>
      <c r="D345" s="46"/>
      <c r="E345" s="46"/>
      <c r="F345" s="45" t="s">
        <v>195</v>
      </c>
      <c r="G345" s="37">
        <f>+G346+G348+G350+G352</f>
        <v>0</v>
      </c>
      <c r="H345" s="37">
        <f t="shared" ref="H345:I345" si="162">+H346+H348+H350+H352</f>
        <v>0</v>
      </c>
      <c r="I345" s="37">
        <f t="shared" si="162"/>
        <v>0</v>
      </c>
      <c r="J345" s="37">
        <f t="shared" si="125"/>
        <v>0</v>
      </c>
      <c r="K345" s="36"/>
    </row>
    <row r="346" spans="1:11" x14ac:dyDescent="0.2">
      <c r="A346" s="35">
        <v>2</v>
      </c>
      <c r="B346" s="32">
        <v>6</v>
      </c>
      <c r="C346" s="32">
        <v>2</v>
      </c>
      <c r="D346" s="32">
        <v>1</v>
      </c>
      <c r="E346" s="31"/>
      <c r="F346" s="30" t="s">
        <v>194</v>
      </c>
      <c r="G346" s="29">
        <f>SUM(G347)</f>
        <v>0</v>
      </c>
      <c r="H346" s="29">
        <f t="shared" ref="H346:I346" si="163">SUM(H347)</f>
        <v>0</v>
      </c>
      <c r="I346" s="29">
        <f t="shared" si="163"/>
        <v>0</v>
      </c>
      <c r="J346" s="29">
        <f t="shared" si="125"/>
        <v>0</v>
      </c>
      <c r="K346" s="28"/>
    </row>
    <row r="347" spans="1:11" x14ac:dyDescent="0.2">
      <c r="A347" s="34">
        <v>2</v>
      </c>
      <c r="B347" s="26">
        <v>6</v>
      </c>
      <c r="C347" s="26">
        <v>2</v>
      </c>
      <c r="D347" s="26">
        <v>1</v>
      </c>
      <c r="E347" s="41" t="s">
        <v>124</v>
      </c>
      <c r="F347" s="25" t="s">
        <v>194</v>
      </c>
      <c r="G347" s="24"/>
      <c r="H347" s="24"/>
      <c r="I347" s="24"/>
      <c r="J347" s="23">
        <f t="shared" si="125"/>
        <v>0</v>
      </c>
      <c r="K347" s="22">
        <f t="shared" ref="K347" si="164">J347/$J$25</f>
        <v>0</v>
      </c>
    </row>
    <row r="348" spans="1:11" x14ac:dyDescent="0.2">
      <c r="A348" s="35">
        <v>2</v>
      </c>
      <c r="B348" s="32">
        <v>6</v>
      </c>
      <c r="C348" s="32">
        <v>2</v>
      </c>
      <c r="D348" s="32">
        <v>2</v>
      </c>
      <c r="E348" s="31"/>
      <c r="F348" s="30" t="s">
        <v>193</v>
      </c>
      <c r="G348" s="29">
        <f>SUM(G349)</f>
        <v>0</v>
      </c>
      <c r="H348" s="29">
        <f t="shared" ref="H348:I348" si="165">SUM(H349)</f>
        <v>0</v>
      </c>
      <c r="I348" s="29">
        <f t="shared" si="165"/>
        <v>0</v>
      </c>
      <c r="J348" s="29">
        <f t="shared" si="125"/>
        <v>0</v>
      </c>
      <c r="K348" s="28"/>
    </row>
    <row r="349" spans="1:11" x14ac:dyDescent="0.2">
      <c r="A349" s="34">
        <v>2</v>
      </c>
      <c r="B349" s="26">
        <v>6</v>
      </c>
      <c r="C349" s="26">
        <v>2</v>
      </c>
      <c r="D349" s="26">
        <v>2</v>
      </c>
      <c r="E349" s="41" t="s">
        <v>124</v>
      </c>
      <c r="F349" s="25" t="s">
        <v>193</v>
      </c>
      <c r="G349" s="24"/>
      <c r="H349" s="24"/>
      <c r="I349" s="24"/>
      <c r="J349" s="23">
        <f t="shared" si="125"/>
        <v>0</v>
      </c>
      <c r="K349" s="22">
        <f t="shared" ref="K349" si="166">J349/$J$25</f>
        <v>0</v>
      </c>
    </row>
    <row r="350" spans="1:11" x14ac:dyDescent="0.2">
      <c r="A350" s="35">
        <v>2</v>
      </c>
      <c r="B350" s="32">
        <v>6</v>
      </c>
      <c r="C350" s="32">
        <v>2</v>
      </c>
      <c r="D350" s="32">
        <v>3</v>
      </c>
      <c r="E350" s="31"/>
      <c r="F350" s="30" t="s">
        <v>192</v>
      </c>
      <c r="G350" s="29">
        <f>SUM(G351)</f>
        <v>0</v>
      </c>
      <c r="H350" s="29">
        <f t="shared" ref="H350:I350" si="167">SUM(H351)</f>
        <v>0</v>
      </c>
      <c r="I350" s="29">
        <f t="shared" si="167"/>
        <v>0</v>
      </c>
      <c r="J350" s="29">
        <f t="shared" si="125"/>
        <v>0</v>
      </c>
      <c r="K350" s="28"/>
    </row>
    <row r="351" spans="1:11" x14ac:dyDescent="0.2">
      <c r="A351" s="34">
        <v>2</v>
      </c>
      <c r="B351" s="26">
        <v>6</v>
      </c>
      <c r="C351" s="26">
        <v>2</v>
      </c>
      <c r="D351" s="26">
        <v>3</v>
      </c>
      <c r="E351" s="41" t="s">
        <v>124</v>
      </c>
      <c r="F351" s="25" t="s">
        <v>192</v>
      </c>
      <c r="G351" s="24"/>
      <c r="H351" s="24"/>
      <c r="I351" s="24"/>
      <c r="J351" s="23">
        <f t="shared" si="125"/>
        <v>0</v>
      </c>
      <c r="K351" s="22">
        <f t="shared" ref="K351" si="168">J351/$J$25</f>
        <v>0</v>
      </c>
    </row>
    <row r="352" spans="1:11" x14ac:dyDescent="0.2">
      <c r="A352" s="35">
        <v>2</v>
      </c>
      <c r="B352" s="32">
        <v>6</v>
      </c>
      <c r="C352" s="32">
        <v>2</v>
      </c>
      <c r="D352" s="32">
        <v>4</v>
      </c>
      <c r="E352" s="31"/>
      <c r="F352" s="30" t="s">
        <v>191</v>
      </c>
      <c r="G352" s="29">
        <f>SUM(G353)</f>
        <v>0</v>
      </c>
      <c r="H352" s="29">
        <f t="shared" ref="H352:I352" si="169">SUM(H353)</f>
        <v>0</v>
      </c>
      <c r="I352" s="29">
        <f t="shared" si="169"/>
        <v>0</v>
      </c>
      <c r="J352" s="29">
        <f t="shared" si="125"/>
        <v>0</v>
      </c>
      <c r="K352" s="28"/>
    </row>
    <row r="353" spans="1:11" x14ac:dyDescent="0.2">
      <c r="A353" s="34">
        <v>2</v>
      </c>
      <c r="B353" s="26">
        <v>6</v>
      </c>
      <c r="C353" s="26">
        <v>2</v>
      </c>
      <c r="D353" s="26">
        <v>4</v>
      </c>
      <c r="E353" s="41" t="s">
        <v>124</v>
      </c>
      <c r="F353" s="25" t="s">
        <v>191</v>
      </c>
      <c r="G353" s="24"/>
      <c r="H353" s="24"/>
      <c r="I353" s="24"/>
      <c r="J353" s="23">
        <f t="shared" si="125"/>
        <v>0</v>
      </c>
      <c r="K353" s="22">
        <f t="shared" ref="K353" si="170">J353/$J$25</f>
        <v>0</v>
      </c>
    </row>
    <row r="354" spans="1:11" x14ac:dyDescent="0.2">
      <c r="A354" s="46">
        <v>2</v>
      </c>
      <c r="B354" s="46">
        <v>6</v>
      </c>
      <c r="C354" s="46">
        <v>3</v>
      </c>
      <c r="D354" s="46"/>
      <c r="E354" s="46"/>
      <c r="F354" s="45" t="s">
        <v>190</v>
      </c>
      <c r="G354" s="37">
        <f>+G355+G357+G359+G361</f>
        <v>0</v>
      </c>
      <c r="H354" s="37">
        <f t="shared" ref="H354:I354" si="171">+H355+H357+H359+H361</f>
        <v>11820</v>
      </c>
      <c r="I354" s="37">
        <f t="shared" si="171"/>
        <v>0</v>
      </c>
      <c r="J354" s="37">
        <f t="shared" si="125"/>
        <v>11820</v>
      </c>
      <c r="K354" s="36"/>
    </row>
    <row r="355" spans="1:11" x14ac:dyDescent="0.2">
      <c r="A355" s="35">
        <v>2</v>
      </c>
      <c r="B355" s="32">
        <v>6</v>
      </c>
      <c r="C355" s="32">
        <v>3</v>
      </c>
      <c r="D355" s="32">
        <v>1</v>
      </c>
      <c r="E355" s="31"/>
      <c r="F355" s="30" t="s">
        <v>189</v>
      </c>
      <c r="G355" s="29">
        <f>SUM(G356)</f>
        <v>0</v>
      </c>
      <c r="H355" s="29">
        <f t="shared" ref="H355:I355" si="172">SUM(H356)</f>
        <v>11820</v>
      </c>
      <c r="I355" s="29">
        <f t="shared" si="172"/>
        <v>0</v>
      </c>
      <c r="J355" s="29">
        <f t="shared" si="125"/>
        <v>11820</v>
      </c>
      <c r="K355" s="28"/>
    </row>
    <row r="356" spans="1:11" x14ac:dyDescent="0.2">
      <c r="A356" s="34">
        <v>2</v>
      </c>
      <c r="B356" s="26">
        <v>6</v>
      </c>
      <c r="C356" s="26">
        <v>3</v>
      </c>
      <c r="D356" s="26">
        <v>1</v>
      </c>
      <c r="E356" s="41" t="s">
        <v>124</v>
      </c>
      <c r="F356" s="25" t="s">
        <v>189</v>
      </c>
      <c r="G356" s="24"/>
      <c r="H356" s="23">
        <v>11820</v>
      </c>
      <c r="I356" s="24"/>
      <c r="J356" s="23">
        <f t="shared" si="125"/>
        <v>11820</v>
      </c>
      <c r="K356" s="22">
        <f t="shared" ref="K356" si="173">J356/$J$25</f>
        <v>1.5525079434761449E-4</v>
      </c>
    </row>
    <row r="357" spans="1:11" x14ac:dyDescent="0.2">
      <c r="A357" s="35">
        <v>2</v>
      </c>
      <c r="B357" s="32">
        <v>6</v>
      </c>
      <c r="C357" s="32">
        <v>3</v>
      </c>
      <c r="D357" s="32">
        <v>2</v>
      </c>
      <c r="E357" s="31"/>
      <c r="F357" s="30" t="s">
        <v>188</v>
      </c>
      <c r="G357" s="29">
        <f>SUM(G358)</f>
        <v>0</v>
      </c>
      <c r="H357" s="29">
        <f t="shared" ref="H357:I357" si="174">SUM(H358)</f>
        <v>0</v>
      </c>
      <c r="I357" s="29">
        <f t="shared" si="174"/>
        <v>0</v>
      </c>
      <c r="J357" s="29">
        <f t="shared" si="125"/>
        <v>0</v>
      </c>
      <c r="K357" s="28"/>
    </row>
    <row r="358" spans="1:11" x14ac:dyDescent="0.2">
      <c r="A358" s="34">
        <v>2</v>
      </c>
      <c r="B358" s="26">
        <v>6</v>
      </c>
      <c r="C358" s="26">
        <v>3</v>
      </c>
      <c r="D358" s="26">
        <v>2</v>
      </c>
      <c r="E358" s="41" t="s">
        <v>124</v>
      </c>
      <c r="F358" s="25" t="s">
        <v>188</v>
      </c>
      <c r="G358" s="24"/>
      <c r="H358" s="24"/>
      <c r="I358" s="24"/>
      <c r="J358" s="23">
        <f t="shared" si="125"/>
        <v>0</v>
      </c>
      <c r="K358" s="22">
        <f t="shared" ref="K358" si="175">J358/$J$25</f>
        <v>0</v>
      </c>
    </row>
    <row r="359" spans="1:11" x14ac:dyDescent="0.2">
      <c r="A359" s="35">
        <v>2</v>
      </c>
      <c r="B359" s="32">
        <v>6</v>
      </c>
      <c r="C359" s="32">
        <v>3</v>
      </c>
      <c r="D359" s="32">
        <v>3</v>
      </c>
      <c r="E359" s="31"/>
      <c r="F359" s="30" t="s">
        <v>187</v>
      </c>
      <c r="G359" s="29">
        <f>SUM(G360)</f>
        <v>0</v>
      </c>
      <c r="H359" s="29">
        <f t="shared" ref="H359:I359" si="176">SUM(H360)</f>
        <v>0</v>
      </c>
      <c r="I359" s="29">
        <f t="shared" si="176"/>
        <v>0</v>
      </c>
      <c r="J359" s="29">
        <f t="shared" si="125"/>
        <v>0</v>
      </c>
      <c r="K359" s="28"/>
    </row>
    <row r="360" spans="1:11" x14ac:dyDescent="0.2">
      <c r="A360" s="34">
        <v>2</v>
      </c>
      <c r="B360" s="26">
        <v>6</v>
      </c>
      <c r="C360" s="26">
        <v>3</v>
      </c>
      <c r="D360" s="26">
        <v>3</v>
      </c>
      <c r="E360" s="41" t="s">
        <v>124</v>
      </c>
      <c r="F360" s="25" t="s">
        <v>187</v>
      </c>
      <c r="G360" s="24"/>
      <c r="H360" s="24"/>
      <c r="I360" s="24"/>
      <c r="J360" s="23">
        <f t="shared" si="125"/>
        <v>0</v>
      </c>
      <c r="K360" s="22">
        <f t="shared" ref="K360" si="177">J360/$J$25</f>
        <v>0</v>
      </c>
    </row>
    <row r="361" spans="1:11" x14ac:dyDescent="0.2">
      <c r="A361" s="35">
        <v>2</v>
      </c>
      <c r="B361" s="32">
        <v>6</v>
      </c>
      <c r="C361" s="32">
        <v>3</v>
      </c>
      <c r="D361" s="32">
        <v>4</v>
      </c>
      <c r="E361" s="32"/>
      <c r="F361" s="30" t="s">
        <v>186</v>
      </c>
      <c r="G361" s="29">
        <f>+G362</f>
        <v>0</v>
      </c>
      <c r="H361" s="29">
        <f t="shared" ref="H361:I361" si="178">+H362</f>
        <v>0</v>
      </c>
      <c r="I361" s="29">
        <f t="shared" si="178"/>
        <v>0</v>
      </c>
      <c r="J361" s="29">
        <f t="shared" si="125"/>
        <v>0</v>
      </c>
      <c r="K361" s="28"/>
    </row>
    <row r="362" spans="1:11" x14ac:dyDescent="0.2">
      <c r="A362" s="34">
        <v>2</v>
      </c>
      <c r="B362" s="26">
        <v>6</v>
      </c>
      <c r="C362" s="26">
        <v>3</v>
      </c>
      <c r="D362" s="26">
        <v>4</v>
      </c>
      <c r="E362" s="41" t="s">
        <v>124</v>
      </c>
      <c r="F362" s="25" t="s">
        <v>186</v>
      </c>
      <c r="G362" s="24"/>
      <c r="H362" s="24"/>
      <c r="I362" s="24"/>
      <c r="J362" s="23">
        <f t="shared" si="125"/>
        <v>0</v>
      </c>
      <c r="K362" s="22">
        <f t="shared" ref="K362" si="179">J362/$J$25</f>
        <v>0</v>
      </c>
    </row>
    <row r="363" spans="1:11" x14ac:dyDescent="0.2">
      <c r="A363" s="44">
        <v>2</v>
      </c>
      <c r="B363" s="39">
        <v>6</v>
      </c>
      <c r="C363" s="39">
        <v>4</v>
      </c>
      <c r="D363" s="39"/>
      <c r="E363" s="43"/>
      <c r="F363" s="38" t="s">
        <v>185</v>
      </c>
      <c r="G363" s="37">
        <f>+G364+G366+G368+G370+G372+G374+G376+G378</f>
        <v>0</v>
      </c>
      <c r="H363" s="37">
        <f t="shared" ref="H363:I363" si="180">+H364+H366+H368+H370+H372+H374+H376+H378</f>
        <v>0</v>
      </c>
      <c r="I363" s="37">
        <f t="shared" si="180"/>
        <v>0</v>
      </c>
      <c r="J363" s="37">
        <f>SUM(G363:I363)</f>
        <v>0</v>
      </c>
      <c r="K363" s="36"/>
    </row>
    <row r="364" spans="1:11" x14ac:dyDescent="0.2">
      <c r="A364" s="35">
        <v>2</v>
      </c>
      <c r="B364" s="32">
        <v>6</v>
      </c>
      <c r="C364" s="32">
        <v>4</v>
      </c>
      <c r="D364" s="32">
        <v>1</v>
      </c>
      <c r="E364" s="32"/>
      <c r="F364" s="30" t="s">
        <v>184</v>
      </c>
      <c r="G364" s="29">
        <f>SUM(G365)</f>
        <v>0</v>
      </c>
      <c r="H364" s="29">
        <f t="shared" ref="H364:I364" si="181">SUM(H365)</f>
        <v>0</v>
      </c>
      <c r="I364" s="29">
        <f t="shared" si="181"/>
        <v>0</v>
      </c>
      <c r="J364" s="29">
        <f>SUM(G364:I364)</f>
        <v>0</v>
      </c>
      <c r="K364" s="28"/>
    </row>
    <row r="365" spans="1:11" x14ac:dyDescent="0.2">
      <c r="A365" s="34">
        <v>2</v>
      </c>
      <c r="B365" s="26">
        <v>6</v>
      </c>
      <c r="C365" s="26">
        <v>4</v>
      </c>
      <c r="D365" s="26">
        <v>1</v>
      </c>
      <c r="E365" s="41" t="s">
        <v>124</v>
      </c>
      <c r="F365" s="25" t="s">
        <v>184</v>
      </c>
      <c r="G365" s="24"/>
      <c r="H365" s="24"/>
      <c r="I365" s="24"/>
      <c r="J365" s="23">
        <f t="shared" si="125"/>
        <v>0</v>
      </c>
      <c r="K365" s="22">
        <f t="shared" ref="K365" si="182">J365/$J$25</f>
        <v>0</v>
      </c>
    </row>
    <row r="366" spans="1:11" x14ac:dyDescent="0.2">
      <c r="A366" s="35">
        <v>2</v>
      </c>
      <c r="B366" s="32">
        <v>6</v>
      </c>
      <c r="C366" s="32">
        <v>4</v>
      </c>
      <c r="D366" s="32">
        <v>2</v>
      </c>
      <c r="E366" s="32"/>
      <c r="F366" s="30" t="s">
        <v>183</v>
      </c>
      <c r="G366" s="29">
        <f>SUM(G367)</f>
        <v>0</v>
      </c>
      <c r="H366" s="29">
        <f t="shared" ref="H366:I366" si="183">SUM(H367)</f>
        <v>0</v>
      </c>
      <c r="I366" s="29">
        <f t="shared" si="183"/>
        <v>0</v>
      </c>
      <c r="J366" s="29">
        <f t="shared" ref="J366:J454" si="184">SUM(G366:I366)</f>
        <v>0</v>
      </c>
      <c r="K366" s="28"/>
    </row>
    <row r="367" spans="1:11" x14ac:dyDescent="0.2">
      <c r="A367" s="34">
        <v>2</v>
      </c>
      <c r="B367" s="26">
        <v>6</v>
      </c>
      <c r="C367" s="26">
        <v>4</v>
      </c>
      <c r="D367" s="26">
        <v>2</v>
      </c>
      <c r="E367" s="41" t="s">
        <v>124</v>
      </c>
      <c r="F367" s="25" t="s">
        <v>183</v>
      </c>
      <c r="G367" s="24"/>
      <c r="H367" s="24"/>
      <c r="I367" s="24"/>
      <c r="J367" s="23">
        <f t="shared" si="184"/>
        <v>0</v>
      </c>
      <c r="K367" s="22">
        <f t="shared" ref="K367" si="185">J367/$J$25</f>
        <v>0</v>
      </c>
    </row>
    <row r="368" spans="1:11" x14ac:dyDescent="0.2">
      <c r="A368" s="35">
        <v>2</v>
      </c>
      <c r="B368" s="32">
        <v>6</v>
      </c>
      <c r="C368" s="32">
        <v>4</v>
      </c>
      <c r="D368" s="32">
        <v>3</v>
      </c>
      <c r="E368" s="32"/>
      <c r="F368" s="30" t="s">
        <v>182</v>
      </c>
      <c r="G368" s="29">
        <f>SUM(G369)</f>
        <v>0</v>
      </c>
      <c r="H368" s="29">
        <f t="shared" ref="H368:I368" si="186">SUM(H369)</f>
        <v>0</v>
      </c>
      <c r="I368" s="29">
        <f t="shared" si="186"/>
        <v>0</v>
      </c>
      <c r="J368" s="29">
        <f t="shared" si="184"/>
        <v>0</v>
      </c>
      <c r="K368" s="28"/>
    </row>
    <row r="369" spans="1:11" x14ac:dyDescent="0.2">
      <c r="A369" s="34">
        <v>2</v>
      </c>
      <c r="B369" s="26">
        <v>6</v>
      </c>
      <c r="C369" s="26">
        <v>4</v>
      </c>
      <c r="D369" s="26">
        <v>3</v>
      </c>
      <c r="E369" s="41" t="s">
        <v>124</v>
      </c>
      <c r="F369" s="25" t="s">
        <v>182</v>
      </c>
      <c r="G369" s="24"/>
      <c r="H369" s="24"/>
      <c r="I369" s="24"/>
      <c r="J369" s="23">
        <f t="shared" si="184"/>
        <v>0</v>
      </c>
      <c r="K369" s="22">
        <f t="shared" ref="K369" si="187">J369/$J$25</f>
        <v>0</v>
      </c>
    </row>
    <row r="370" spans="1:11" x14ac:dyDescent="0.2">
      <c r="A370" s="35">
        <v>2</v>
      </c>
      <c r="B370" s="32">
        <v>6</v>
      </c>
      <c r="C370" s="32">
        <v>4</v>
      </c>
      <c r="D370" s="32">
        <v>4</v>
      </c>
      <c r="E370" s="32"/>
      <c r="F370" s="30" t="s">
        <v>181</v>
      </c>
      <c r="G370" s="29">
        <f>SUM(G371)</f>
        <v>0</v>
      </c>
      <c r="H370" s="29">
        <f t="shared" ref="H370:I370" si="188">SUM(H371)</f>
        <v>0</v>
      </c>
      <c r="I370" s="29">
        <f t="shared" si="188"/>
        <v>0</v>
      </c>
      <c r="J370" s="29">
        <f t="shared" si="184"/>
        <v>0</v>
      </c>
      <c r="K370" s="28"/>
    </row>
    <row r="371" spans="1:11" x14ac:dyDescent="0.2">
      <c r="A371" s="34">
        <v>2</v>
      </c>
      <c r="B371" s="26">
        <v>6</v>
      </c>
      <c r="C371" s="26">
        <v>4</v>
      </c>
      <c r="D371" s="26">
        <v>4</v>
      </c>
      <c r="E371" s="41" t="s">
        <v>124</v>
      </c>
      <c r="F371" s="25" t="s">
        <v>181</v>
      </c>
      <c r="G371" s="24"/>
      <c r="H371" s="24"/>
      <c r="I371" s="24"/>
      <c r="J371" s="23">
        <f t="shared" si="184"/>
        <v>0</v>
      </c>
      <c r="K371" s="22">
        <f t="shared" ref="K371" si="189">J371/$J$25</f>
        <v>0</v>
      </c>
    </row>
    <row r="372" spans="1:11" x14ac:dyDescent="0.2">
      <c r="A372" s="35">
        <v>2</v>
      </c>
      <c r="B372" s="32">
        <v>6</v>
      </c>
      <c r="C372" s="32">
        <v>4</v>
      </c>
      <c r="D372" s="32">
        <v>5</v>
      </c>
      <c r="E372" s="32"/>
      <c r="F372" s="30" t="s">
        <v>180</v>
      </c>
      <c r="G372" s="29">
        <f>SUM(G373)</f>
        <v>0</v>
      </c>
      <c r="H372" s="29">
        <f t="shared" ref="H372:I372" si="190">SUM(H373)</f>
        <v>0</v>
      </c>
      <c r="I372" s="29">
        <f t="shared" si="190"/>
        <v>0</v>
      </c>
      <c r="J372" s="29">
        <f t="shared" si="184"/>
        <v>0</v>
      </c>
      <c r="K372" s="28"/>
    </row>
    <row r="373" spans="1:11" x14ac:dyDescent="0.2">
      <c r="A373" s="34">
        <v>2</v>
      </c>
      <c r="B373" s="26">
        <v>6</v>
      </c>
      <c r="C373" s="26">
        <v>4</v>
      </c>
      <c r="D373" s="26">
        <v>5</v>
      </c>
      <c r="E373" s="41" t="s">
        <v>124</v>
      </c>
      <c r="F373" s="25" t="s">
        <v>180</v>
      </c>
      <c r="G373" s="24"/>
      <c r="H373" s="24"/>
      <c r="I373" s="24"/>
      <c r="J373" s="23">
        <f t="shared" si="184"/>
        <v>0</v>
      </c>
      <c r="K373" s="22">
        <f t="shared" ref="K373" si="191">J373/$J$25</f>
        <v>0</v>
      </c>
    </row>
    <row r="374" spans="1:11" x14ac:dyDescent="0.2">
      <c r="A374" s="35">
        <v>2</v>
      </c>
      <c r="B374" s="32">
        <v>6</v>
      </c>
      <c r="C374" s="32">
        <v>4</v>
      </c>
      <c r="D374" s="32">
        <v>6</v>
      </c>
      <c r="E374" s="32"/>
      <c r="F374" s="30" t="s">
        <v>179</v>
      </c>
      <c r="G374" s="29">
        <f>SUM(G375)</f>
        <v>0</v>
      </c>
      <c r="H374" s="29">
        <f t="shared" ref="H374:I374" si="192">SUM(H375)</f>
        <v>0</v>
      </c>
      <c r="I374" s="29">
        <f t="shared" si="192"/>
        <v>0</v>
      </c>
      <c r="J374" s="29">
        <f t="shared" si="184"/>
        <v>0</v>
      </c>
      <c r="K374" s="28"/>
    </row>
    <row r="375" spans="1:11" x14ac:dyDescent="0.2">
      <c r="A375" s="34">
        <v>2</v>
      </c>
      <c r="B375" s="26">
        <v>6</v>
      </c>
      <c r="C375" s="26">
        <v>4</v>
      </c>
      <c r="D375" s="26">
        <v>6</v>
      </c>
      <c r="E375" s="41" t="s">
        <v>124</v>
      </c>
      <c r="F375" s="25" t="s">
        <v>179</v>
      </c>
      <c r="G375" s="24"/>
      <c r="H375" s="24"/>
      <c r="I375" s="24"/>
      <c r="J375" s="23">
        <f t="shared" si="184"/>
        <v>0</v>
      </c>
      <c r="K375" s="22">
        <f t="shared" ref="K375" si="193">J375/$J$25</f>
        <v>0</v>
      </c>
    </row>
    <row r="376" spans="1:11" x14ac:dyDescent="0.2">
      <c r="A376" s="35">
        <v>2</v>
      </c>
      <c r="B376" s="32">
        <v>6</v>
      </c>
      <c r="C376" s="32">
        <v>4</v>
      </c>
      <c r="D376" s="32">
        <v>7</v>
      </c>
      <c r="E376" s="32"/>
      <c r="F376" s="30" t="s">
        <v>178</v>
      </c>
      <c r="G376" s="29">
        <f>SUM(G377)</f>
        <v>0</v>
      </c>
      <c r="H376" s="29">
        <f t="shared" ref="H376:I376" si="194">SUM(H377)</f>
        <v>0</v>
      </c>
      <c r="I376" s="29">
        <f t="shared" si="194"/>
        <v>0</v>
      </c>
      <c r="J376" s="29">
        <f t="shared" si="184"/>
        <v>0</v>
      </c>
      <c r="K376" s="28"/>
    </row>
    <row r="377" spans="1:11" x14ac:dyDescent="0.2">
      <c r="A377" s="34">
        <v>2</v>
      </c>
      <c r="B377" s="26">
        <v>6</v>
      </c>
      <c r="C377" s="26">
        <v>4</v>
      </c>
      <c r="D377" s="26">
        <v>7</v>
      </c>
      <c r="E377" s="41" t="s">
        <v>124</v>
      </c>
      <c r="F377" s="25" t="s">
        <v>178</v>
      </c>
      <c r="G377" s="24"/>
      <c r="H377" s="24"/>
      <c r="I377" s="24"/>
      <c r="J377" s="23">
        <f t="shared" si="184"/>
        <v>0</v>
      </c>
      <c r="K377" s="22">
        <f t="shared" ref="K377" si="195">J377/$J$25</f>
        <v>0</v>
      </c>
    </row>
    <row r="378" spans="1:11" x14ac:dyDescent="0.2">
      <c r="A378" s="35">
        <v>2</v>
      </c>
      <c r="B378" s="32">
        <v>6</v>
      </c>
      <c r="C378" s="32">
        <v>4</v>
      </c>
      <c r="D378" s="32">
        <v>8</v>
      </c>
      <c r="E378" s="32"/>
      <c r="F378" s="30" t="s">
        <v>177</v>
      </c>
      <c r="G378" s="29">
        <f>SUM(G379)</f>
        <v>0</v>
      </c>
      <c r="H378" s="29">
        <f t="shared" ref="H378:I378" si="196">SUM(H379)</f>
        <v>0</v>
      </c>
      <c r="I378" s="29">
        <f t="shared" si="196"/>
        <v>0</v>
      </c>
      <c r="J378" s="29">
        <f t="shared" si="184"/>
        <v>0</v>
      </c>
      <c r="K378" s="28"/>
    </row>
    <row r="379" spans="1:11" x14ac:dyDescent="0.2">
      <c r="A379" s="34">
        <v>2</v>
      </c>
      <c r="B379" s="26">
        <v>6</v>
      </c>
      <c r="C379" s="26">
        <v>4</v>
      </c>
      <c r="D379" s="26">
        <v>8</v>
      </c>
      <c r="E379" s="41" t="s">
        <v>124</v>
      </c>
      <c r="F379" s="25" t="s">
        <v>177</v>
      </c>
      <c r="G379" s="24"/>
      <c r="H379" s="24"/>
      <c r="I379" s="24"/>
      <c r="J379" s="23">
        <f t="shared" si="184"/>
        <v>0</v>
      </c>
      <c r="K379" s="22">
        <f t="shared" ref="K379" si="197">J379/$J$25</f>
        <v>0</v>
      </c>
    </row>
    <row r="380" spans="1:11" x14ac:dyDescent="0.2">
      <c r="A380" s="44">
        <v>2</v>
      </c>
      <c r="B380" s="39">
        <v>6</v>
      </c>
      <c r="C380" s="39">
        <v>5</v>
      </c>
      <c r="D380" s="39"/>
      <c r="E380" s="43"/>
      <c r="F380" s="38" t="s">
        <v>176</v>
      </c>
      <c r="G380" s="37">
        <f>+G381+G383+G386+G388+G390+G392+G394+G396</f>
        <v>0</v>
      </c>
      <c r="H380" s="37">
        <f t="shared" ref="H380:I380" si="198">+H381+H383+H386+H388+H390+H392+H394+H396</f>
        <v>138848.95000000001</v>
      </c>
      <c r="I380" s="37">
        <f t="shared" si="198"/>
        <v>0</v>
      </c>
      <c r="J380" s="37">
        <f>SUM(G380:I380)</f>
        <v>138848.95000000001</v>
      </c>
      <c r="K380" s="36"/>
    </row>
    <row r="381" spans="1:11" x14ac:dyDescent="0.2">
      <c r="A381" s="33">
        <v>2</v>
      </c>
      <c r="B381" s="32">
        <v>6</v>
      </c>
      <c r="C381" s="32">
        <v>5</v>
      </c>
      <c r="D381" s="32">
        <v>1</v>
      </c>
      <c r="E381" s="32"/>
      <c r="F381" s="30" t="s">
        <v>175</v>
      </c>
      <c r="G381" s="29">
        <f>SUM(G382)</f>
        <v>0</v>
      </c>
      <c r="H381" s="29">
        <f t="shared" ref="H381:I381" si="199">SUM(H382)</f>
        <v>0</v>
      </c>
      <c r="I381" s="29">
        <f t="shared" si="199"/>
        <v>0</v>
      </c>
      <c r="J381" s="29">
        <f t="shared" si="184"/>
        <v>0</v>
      </c>
      <c r="K381" s="28"/>
    </row>
    <row r="382" spans="1:11" x14ac:dyDescent="0.2">
      <c r="A382" s="27">
        <v>2</v>
      </c>
      <c r="B382" s="26">
        <v>6</v>
      </c>
      <c r="C382" s="26">
        <v>5</v>
      </c>
      <c r="D382" s="26">
        <v>1</v>
      </c>
      <c r="E382" s="41" t="s">
        <v>124</v>
      </c>
      <c r="F382" s="25" t="s">
        <v>175</v>
      </c>
      <c r="G382" s="24"/>
      <c r="H382" s="24"/>
      <c r="I382" s="24"/>
      <c r="J382" s="23">
        <f t="shared" si="184"/>
        <v>0</v>
      </c>
      <c r="K382" s="22">
        <f t="shared" ref="K382" si="200">J382/$J$25</f>
        <v>0</v>
      </c>
    </row>
    <row r="383" spans="1:11" x14ac:dyDescent="0.2">
      <c r="A383" s="33">
        <v>2</v>
      </c>
      <c r="B383" s="32">
        <v>6</v>
      </c>
      <c r="C383" s="32">
        <v>5</v>
      </c>
      <c r="D383" s="32">
        <v>2</v>
      </c>
      <c r="E383" s="32"/>
      <c r="F383" s="30" t="s">
        <v>174</v>
      </c>
      <c r="G383" s="29">
        <f>SUM(G384)</f>
        <v>0</v>
      </c>
      <c r="H383" s="29">
        <f t="shared" ref="H383:I383" si="201">SUM(H384)</f>
        <v>0</v>
      </c>
      <c r="I383" s="29">
        <f t="shared" si="201"/>
        <v>0</v>
      </c>
      <c r="J383" s="29">
        <f>+J384+J385</f>
        <v>0</v>
      </c>
      <c r="K383" s="28"/>
    </row>
    <row r="384" spans="1:11" x14ac:dyDescent="0.2">
      <c r="A384" s="27">
        <v>2</v>
      </c>
      <c r="B384" s="26">
        <v>6</v>
      </c>
      <c r="C384" s="26">
        <v>5</v>
      </c>
      <c r="D384" s="26">
        <v>2</v>
      </c>
      <c r="E384" s="41" t="s">
        <v>124</v>
      </c>
      <c r="F384" s="25" t="s">
        <v>174</v>
      </c>
      <c r="G384" s="24"/>
      <c r="H384" s="23"/>
      <c r="I384" s="24"/>
      <c r="J384" s="23">
        <f t="shared" si="184"/>
        <v>0</v>
      </c>
      <c r="K384" s="22">
        <f t="shared" ref="K384" si="202">J384/$J$25</f>
        <v>0</v>
      </c>
    </row>
    <row r="385" spans="1:11" x14ac:dyDescent="0.2">
      <c r="A385" s="27">
        <v>2</v>
      </c>
      <c r="B385" s="26">
        <v>6</v>
      </c>
      <c r="C385" s="26">
        <v>5</v>
      </c>
      <c r="D385" s="26">
        <v>2</v>
      </c>
      <c r="E385" s="41" t="s">
        <v>128</v>
      </c>
      <c r="F385" s="25" t="s">
        <v>474</v>
      </c>
      <c r="G385" s="23"/>
      <c r="H385" s="23"/>
      <c r="I385" s="23"/>
      <c r="J385" s="23">
        <f>+G385+H385+I385</f>
        <v>0</v>
      </c>
      <c r="K385" s="22"/>
    </row>
    <row r="386" spans="1:11" x14ac:dyDescent="0.2">
      <c r="A386" s="33">
        <v>2</v>
      </c>
      <c r="B386" s="32">
        <v>6</v>
      </c>
      <c r="C386" s="32">
        <v>5</v>
      </c>
      <c r="D386" s="32">
        <v>3</v>
      </c>
      <c r="E386" s="32"/>
      <c r="F386" s="30" t="s">
        <v>173</v>
      </c>
      <c r="G386" s="29">
        <f>SUM(G387)</f>
        <v>0</v>
      </c>
      <c r="H386" s="29">
        <f t="shared" ref="H386:I386" si="203">SUM(H387)</f>
        <v>138848.95000000001</v>
      </c>
      <c r="I386" s="29">
        <f t="shared" si="203"/>
        <v>0</v>
      </c>
      <c r="J386" s="29">
        <f t="shared" si="184"/>
        <v>138848.95000000001</v>
      </c>
      <c r="K386" s="28"/>
    </row>
    <row r="387" spans="1:11" x14ac:dyDescent="0.2">
      <c r="A387" s="27">
        <v>2</v>
      </c>
      <c r="B387" s="26">
        <v>6</v>
      </c>
      <c r="C387" s="26">
        <v>5</v>
      </c>
      <c r="D387" s="26">
        <v>3</v>
      </c>
      <c r="E387" s="41" t="s">
        <v>124</v>
      </c>
      <c r="F387" s="25" t="s">
        <v>173</v>
      </c>
      <c r="G387" s="24"/>
      <c r="H387" s="23">
        <v>138848.95000000001</v>
      </c>
      <c r="I387" s="24"/>
      <c r="J387" s="23">
        <f t="shared" si="184"/>
        <v>138848.95000000001</v>
      </c>
      <c r="K387" s="22">
        <f t="shared" ref="K387" si="204">J387/$J$25</f>
        <v>1.8237233317962953E-3</v>
      </c>
    </row>
    <row r="388" spans="1:11" ht="25.5" x14ac:dyDescent="0.2">
      <c r="A388" s="33">
        <v>2</v>
      </c>
      <c r="B388" s="32">
        <v>6</v>
      </c>
      <c r="C388" s="32">
        <v>5</v>
      </c>
      <c r="D388" s="32">
        <v>4</v>
      </c>
      <c r="E388" s="32"/>
      <c r="F388" s="30" t="s">
        <v>172</v>
      </c>
      <c r="G388" s="29">
        <f>SUM(G389)</f>
        <v>0</v>
      </c>
      <c r="H388" s="29">
        <f t="shared" ref="H388:I388" si="205">SUM(H389)</f>
        <v>0</v>
      </c>
      <c r="I388" s="29">
        <f t="shared" si="205"/>
        <v>0</v>
      </c>
      <c r="J388" s="29">
        <f t="shared" si="184"/>
        <v>0</v>
      </c>
      <c r="K388" s="28"/>
    </row>
    <row r="389" spans="1:11" ht="25.5" x14ac:dyDescent="0.2">
      <c r="A389" s="27">
        <v>2</v>
      </c>
      <c r="B389" s="26">
        <v>6</v>
      </c>
      <c r="C389" s="26">
        <v>5</v>
      </c>
      <c r="D389" s="26">
        <v>4</v>
      </c>
      <c r="E389" s="41" t="s">
        <v>124</v>
      </c>
      <c r="F389" s="25" t="s">
        <v>172</v>
      </c>
      <c r="G389" s="24"/>
      <c r="H389" s="24"/>
      <c r="I389" s="24"/>
      <c r="J389" s="23">
        <f t="shared" si="184"/>
        <v>0</v>
      </c>
      <c r="K389" s="22">
        <f t="shared" ref="K389" si="206">J389/$J$25</f>
        <v>0</v>
      </c>
    </row>
    <row r="390" spans="1:11" x14ac:dyDescent="0.2">
      <c r="A390" s="33">
        <v>2</v>
      </c>
      <c r="B390" s="32">
        <v>6</v>
      </c>
      <c r="C390" s="32">
        <v>5</v>
      </c>
      <c r="D390" s="32">
        <v>5</v>
      </c>
      <c r="E390" s="32"/>
      <c r="F390" s="30" t="s">
        <v>171</v>
      </c>
      <c r="G390" s="29">
        <f>SUM(G391)</f>
        <v>0</v>
      </c>
      <c r="H390" s="29">
        <f t="shared" ref="H390:I390" si="207">SUM(H391)</f>
        <v>0</v>
      </c>
      <c r="I390" s="29">
        <f t="shared" si="207"/>
        <v>0</v>
      </c>
      <c r="J390" s="29">
        <f t="shared" si="184"/>
        <v>0</v>
      </c>
      <c r="K390" s="28"/>
    </row>
    <row r="391" spans="1:11" x14ac:dyDescent="0.2">
      <c r="A391" s="27">
        <v>2</v>
      </c>
      <c r="B391" s="26">
        <v>6</v>
      </c>
      <c r="C391" s="26">
        <v>5</v>
      </c>
      <c r="D391" s="26">
        <v>5</v>
      </c>
      <c r="E391" s="41" t="s">
        <v>124</v>
      </c>
      <c r="F391" s="25" t="s">
        <v>171</v>
      </c>
      <c r="G391" s="24"/>
      <c r="H391" s="24"/>
      <c r="I391" s="24"/>
      <c r="J391" s="23">
        <f t="shared" si="184"/>
        <v>0</v>
      </c>
      <c r="K391" s="22">
        <f t="shared" ref="K391" si="208">J391/$J$25</f>
        <v>0</v>
      </c>
    </row>
    <row r="392" spans="1:11" ht="25.5" x14ac:dyDescent="0.2">
      <c r="A392" s="33">
        <v>2</v>
      </c>
      <c r="B392" s="32">
        <v>6</v>
      </c>
      <c r="C392" s="32">
        <v>5</v>
      </c>
      <c r="D392" s="32">
        <v>6</v>
      </c>
      <c r="E392" s="32"/>
      <c r="F392" s="30" t="s">
        <v>170</v>
      </c>
      <c r="G392" s="29">
        <f>SUM(G393)</f>
        <v>0</v>
      </c>
      <c r="H392" s="29">
        <f t="shared" ref="H392:I392" si="209">SUM(H393)</f>
        <v>0</v>
      </c>
      <c r="I392" s="29">
        <f t="shared" si="209"/>
        <v>0</v>
      </c>
      <c r="J392" s="29">
        <f t="shared" si="184"/>
        <v>0</v>
      </c>
      <c r="K392" s="28"/>
    </row>
    <row r="393" spans="1:11" ht="25.5" x14ac:dyDescent="0.2">
      <c r="A393" s="27">
        <v>2</v>
      </c>
      <c r="B393" s="26">
        <v>6</v>
      </c>
      <c r="C393" s="26">
        <v>5</v>
      </c>
      <c r="D393" s="26">
        <v>6</v>
      </c>
      <c r="E393" s="41" t="s">
        <v>124</v>
      </c>
      <c r="F393" s="25" t="s">
        <v>170</v>
      </c>
      <c r="G393" s="24"/>
      <c r="H393" s="24"/>
      <c r="I393" s="24"/>
      <c r="J393" s="23">
        <f t="shared" si="184"/>
        <v>0</v>
      </c>
      <c r="K393" s="22">
        <f t="shared" ref="K393" si="210">J393/$J$25</f>
        <v>0</v>
      </c>
    </row>
    <row r="394" spans="1:11" x14ac:dyDescent="0.2">
      <c r="A394" s="33">
        <v>2</v>
      </c>
      <c r="B394" s="32">
        <v>6</v>
      </c>
      <c r="C394" s="32">
        <v>5</v>
      </c>
      <c r="D394" s="32">
        <v>7</v>
      </c>
      <c r="E394" s="32"/>
      <c r="F394" s="30" t="s">
        <v>169</v>
      </c>
      <c r="G394" s="29">
        <f>SUM(G395)</f>
        <v>0</v>
      </c>
      <c r="H394" s="29">
        <f t="shared" ref="H394:I394" si="211">SUM(H395)</f>
        <v>0</v>
      </c>
      <c r="I394" s="29">
        <f t="shared" si="211"/>
        <v>0</v>
      </c>
      <c r="J394" s="29">
        <f t="shared" si="184"/>
        <v>0</v>
      </c>
      <c r="K394" s="28"/>
    </row>
    <row r="395" spans="1:11" x14ac:dyDescent="0.2">
      <c r="A395" s="27">
        <v>2</v>
      </c>
      <c r="B395" s="26">
        <v>6</v>
      </c>
      <c r="C395" s="26">
        <v>5</v>
      </c>
      <c r="D395" s="26">
        <v>7</v>
      </c>
      <c r="E395" s="41" t="s">
        <v>124</v>
      </c>
      <c r="F395" s="25" t="s">
        <v>169</v>
      </c>
      <c r="G395" s="24"/>
      <c r="H395" s="24"/>
      <c r="I395" s="24"/>
      <c r="J395" s="23">
        <f t="shared" si="184"/>
        <v>0</v>
      </c>
      <c r="K395" s="22">
        <f t="shared" ref="K395" si="212">J395/$J$25</f>
        <v>0</v>
      </c>
    </row>
    <row r="396" spans="1:11" x14ac:dyDescent="0.2">
      <c r="A396" s="33">
        <v>2</v>
      </c>
      <c r="B396" s="32">
        <v>6</v>
      </c>
      <c r="C396" s="32">
        <v>5</v>
      </c>
      <c r="D396" s="32">
        <v>8</v>
      </c>
      <c r="E396" s="32"/>
      <c r="F396" s="30" t="s">
        <v>168</v>
      </c>
      <c r="G396" s="29">
        <f>SUM(G397)</f>
        <v>0</v>
      </c>
      <c r="H396" s="29">
        <f t="shared" ref="H396:I396" si="213">SUM(H397)</f>
        <v>0</v>
      </c>
      <c r="I396" s="29">
        <f t="shared" si="213"/>
        <v>0</v>
      </c>
      <c r="J396" s="29">
        <f t="shared" si="184"/>
        <v>0</v>
      </c>
      <c r="K396" s="28"/>
    </row>
    <row r="397" spans="1:11" x14ac:dyDescent="0.2">
      <c r="A397" s="27">
        <v>2</v>
      </c>
      <c r="B397" s="26">
        <v>6</v>
      </c>
      <c r="C397" s="26">
        <v>5</v>
      </c>
      <c r="D397" s="26">
        <v>8</v>
      </c>
      <c r="E397" s="41" t="s">
        <v>124</v>
      </c>
      <c r="F397" s="25" t="s">
        <v>168</v>
      </c>
      <c r="G397" s="24"/>
      <c r="H397" s="24"/>
      <c r="I397" s="24"/>
      <c r="J397" s="23">
        <f t="shared" si="184"/>
        <v>0</v>
      </c>
      <c r="K397" s="22">
        <f t="shared" ref="K397" si="214">J397/$J$25</f>
        <v>0</v>
      </c>
    </row>
    <row r="398" spans="1:11" x14ac:dyDescent="0.2">
      <c r="A398" s="40">
        <v>2</v>
      </c>
      <c r="B398" s="39">
        <v>6</v>
      </c>
      <c r="C398" s="39">
        <v>6</v>
      </c>
      <c r="D398" s="39"/>
      <c r="E398" s="39"/>
      <c r="F398" s="38" t="s">
        <v>167</v>
      </c>
      <c r="G398" s="37">
        <f>+G399+G401</f>
        <v>0</v>
      </c>
      <c r="H398" s="37">
        <f t="shared" ref="H398:I398" si="215">+H399+H401</f>
        <v>0</v>
      </c>
      <c r="I398" s="37">
        <f t="shared" si="215"/>
        <v>0</v>
      </c>
      <c r="J398" s="37">
        <f>SUM(G398:I398)</f>
        <v>0</v>
      </c>
      <c r="K398" s="36">
        <f>J398/$J$25</f>
        <v>0</v>
      </c>
    </row>
    <row r="399" spans="1:11" x14ac:dyDescent="0.2">
      <c r="A399" s="35">
        <v>2</v>
      </c>
      <c r="B399" s="32">
        <v>6</v>
      </c>
      <c r="C399" s="32">
        <v>6</v>
      </c>
      <c r="D399" s="32">
        <v>1</v>
      </c>
      <c r="E399" s="31"/>
      <c r="F399" s="30" t="s">
        <v>166</v>
      </c>
      <c r="G399" s="29">
        <f>+G400</f>
        <v>0</v>
      </c>
      <c r="H399" s="29">
        <f t="shared" ref="H399:I399" si="216">+H400</f>
        <v>0</v>
      </c>
      <c r="I399" s="29">
        <f t="shared" si="216"/>
        <v>0</v>
      </c>
      <c r="J399" s="29">
        <f>SUM(G399:I399)</f>
        <v>0</v>
      </c>
      <c r="K399" s="28"/>
    </row>
    <row r="400" spans="1:11" x14ac:dyDescent="0.2">
      <c r="A400" s="34">
        <v>2</v>
      </c>
      <c r="B400" s="26">
        <v>6</v>
      </c>
      <c r="C400" s="26">
        <v>6</v>
      </c>
      <c r="D400" s="26">
        <v>1</v>
      </c>
      <c r="E400" s="26" t="s">
        <v>101</v>
      </c>
      <c r="F400" s="25" t="s">
        <v>166</v>
      </c>
      <c r="G400" s="23"/>
      <c r="H400" s="23"/>
      <c r="I400" s="24"/>
      <c r="J400" s="23">
        <f>SUM(G400:I400)</f>
        <v>0</v>
      </c>
      <c r="K400" s="22">
        <f t="shared" ref="K400" si="217">J400/$J$25</f>
        <v>0</v>
      </c>
    </row>
    <row r="401" spans="1:11" x14ac:dyDescent="0.2">
      <c r="A401" s="35">
        <v>2</v>
      </c>
      <c r="B401" s="32">
        <v>6</v>
      </c>
      <c r="C401" s="32">
        <v>6</v>
      </c>
      <c r="D401" s="32">
        <v>2</v>
      </c>
      <c r="E401" s="31"/>
      <c r="F401" s="30" t="s">
        <v>165</v>
      </c>
      <c r="G401" s="29">
        <f>+G402</f>
        <v>0</v>
      </c>
      <c r="H401" s="29">
        <f t="shared" ref="H401:I401" si="218">+H402</f>
        <v>0</v>
      </c>
      <c r="I401" s="29">
        <f t="shared" si="218"/>
        <v>0</v>
      </c>
      <c r="J401" s="29">
        <f>SUM(G401:I401)</f>
        <v>0</v>
      </c>
      <c r="K401" s="28"/>
    </row>
    <row r="402" spans="1:11" x14ac:dyDescent="0.2">
      <c r="A402" s="34">
        <v>2</v>
      </c>
      <c r="B402" s="26">
        <v>6</v>
      </c>
      <c r="C402" s="26">
        <v>6</v>
      </c>
      <c r="D402" s="26">
        <v>2</v>
      </c>
      <c r="E402" s="26" t="s">
        <v>101</v>
      </c>
      <c r="F402" s="25" t="s">
        <v>165</v>
      </c>
      <c r="G402" s="24"/>
      <c r="H402" s="24"/>
      <c r="I402" s="24"/>
      <c r="J402" s="23">
        <f>SUM(G402:I402)</f>
        <v>0</v>
      </c>
      <c r="K402" s="22">
        <f t="shared" ref="K402" si="219">J402/$J$25</f>
        <v>0</v>
      </c>
    </row>
    <row r="403" spans="1:11" x14ac:dyDescent="0.2">
      <c r="A403" s="44">
        <v>2</v>
      </c>
      <c r="B403" s="39">
        <v>6</v>
      </c>
      <c r="C403" s="39">
        <v>7</v>
      </c>
      <c r="D403" s="39"/>
      <c r="E403" s="43"/>
      <c r="F403" s="38" t="s">
        <v>164</v>
      </c>
      <c r="G403" s="37">
        <f>+G404+G406+G408+G410+G412+G414+G416+G418+G420</f>
        <v>0</v>
      </c>
      <c r="H403" s="37">
        <f t="shared" ref="H403:I403" si="220">+H404+H406+H408+H410+H412+H414+H416+H418+H420</f>
        <v>0</v>
      </c>
      <c r="I403" s="37">
        <f t="shared" si="220"/>
        <v>0</v>
      </c>
      <c r="J403" s="37">
        <f t="shared" si="184"/>
        <v>0</v>
      </c>
      <c r="K403" s="36"/>
    </row>
    <row r="404" spans="1:11" x14ac:dyDescent="0.2">
      <c r="A404" s="33">
        <v>2</v>
      </c>
      <c r="B404" s="32">
        <v>6</v>
      </c>
      <c r="C404" s="32">
        <v>7</v>
      </c>
      <c r="D404" s="32">
        <v>1</v>
      </c>
      <c r="E404" s="32"/>
      <c r="F404" s="30" t="s">
        <v>163</v>
      </c>
      <c r="G404" s="29">
        <f>SUM(G405)</f>
        <v>0</v>
      </c>
      <c r="H404" s="29">
        <f t="shared" ref="H404:I404" si="221">SUM(H405)</f>
        <v>0</v>
      </c>
      <c r="I404" s="29">
        <f t="shared" si="221"/>
        <v>0</v>
      </c>
      <c r="J404" s="29">
        <f t="shared" si="184"/>
        <v>0</v>
      </c>
      <c r="K404" s="28"/>
    </row>
    <row r="405" spans="1:11" x14ac:dyDescent="0.2">
      <c r="A405" s="27">
        <v>2</v>
      </c>
      <c r="B405" s="26">
        <v>6</v>
      </c>
      <c r="C405" s="26">
        <v>7</v>
      </c>
      <c r="D405" s="26">
        <v>1</v>
      </c>
      <c r="E405" s="41" t="s">
        <v>124</v>
      </c>
      <c r="F405" s="25" t="s">
        <v>163</v>
      </c>
      <c r="G405" s="24"/>
      <c r="H405" s="24"/>
      <c r="I405" s="24"/>
      <c r="J405" s="23">
        <f t="shared" si="184"/>
        <v>0</v>
      </c>
      <c r="K405" s="22">
        <f t="shared" ref="K405" si="222">J405/$J$25</f>
        <v>0</v>
      </c>
    </row>
    <row r="406" spans="1:11" x14ac:dyDescent="0.2">
      <c r="A406" s="35">
        <v>2</v>
      </c>
      <c r="B406" s="32">
        <v>6</v>
      </c>
      <c r="C406" s="32">
        <v>7</v>
      </c>
      <c r="D406" s="32">
        <v>2</v>
      </c>
      <c r="E406" s="32"/>
      <c r="F406" s="30" t="s">
        <v>162</v>
      </c>
      <c r="G406" s="29">
        <f>SUM(G407)</f>
        <v>0</v>
      </c>
      <c r="H406" s="29">
        <f t="shared" ref="H406:I406" si="223">SUM(H407)</f>
        <v>0</v>
      </c>
      <c r="I406" s="29">
        <f t="shared" si="223"/>
        <v>0</v>
      </c>
      <c r="J406" s="29">
        <f t="shared" si="184"/>
        <v>0</v>
      </c>
      <c r="K406" s="28"/>
    </row>
    <row r="407" spans="1:11" x14ac:dyDescent="0.2">
      <c r="A407" s="34">
        <v>2</v>
      </c>
      <c r="B407" s="26">
        <v>6</v>
      </c>
      <c r="C407" s="26">
        <v>7</v>
      </c>
      <c r="D407" s="26">
        <v>2</v>
      </c>
      <c r="E407" s="41" t="s">
        <v>124</v>
      </c>
      <c r="F407" s="25" t="s">
        <v>162</v>
      </c>
      <c r="G407" s="24"/>
      <c r="H407" s="24"/>
      <c r="I407" s="24"/>
      <c r="J407" s="23">
        <f t="shared" si="184"/>
        <v>0</v>
      </c>
      <c r="K407" s="22">
        <f t="shared" ref="K407" si="224">J407/$J$25</f>
        <v>0</v>
      </c>
    </row>
    <row r="408" spans="1:11" x14ac:dyDescent="0.2">
      <c r="A408" s="35">
        <v>2</v>
      </c>
      <c r="B408" s="32">
        <v>6</v>
      </c>
      <c r="C408" s="32">
        <v>7</v>
      </c>
      <c r="D408" s="32">
        <v>3</v>
      </c>
      <c r="E408" s="32"/>
      <c r="F408" s="30" t="s">
        <v>161</v>
      </c>
      <c r="G408" s="29">
        <f>SUM(G409)</f>
        <v>0</v>
      </c>
      <c r="H408" s="29">
        <f t="shared" ref="H408:I408" si="225">SUM(H409)</f>
        <v>0</v>
      </c>
      <c r="I408" s="29">
        <f t="shared" si="225"/>
        <v>0</v>
      </c>
      <c r="J408" s="29">
        <f t="shared" si="184"/>
        <v>0</v>
      </c>
      <c r="K408" s="28"/>
    </row>
    <row r="409" spans="1:11" x14ac:dyDescent="0.2">
      <c r="A409" s="34">
        <v>2</v>
      </c>
      <c r="B409" s="26">
        <v>6</v>
      </c>
      <c r="C409" s="26">
        <v>7</v>
      </c>
      <c r="D409" s="26">
        <v>3</v>
      </c>
      <c r="E409" s="41" t="s">
        <v>124</v>
      </c>
      <c r="F409" s="25" t="s">
        <v>161</v>
      </c>
      <c r="G409" s="24"/>
      <c r="H409" s="24"/>
      <c r="I409" s="24"/>
      <c r="J409" s="23">
        <f t="shared" si="184"/>
        <v>0</v>
      </c>
      <c r="K409" s="22">
        <f t="shared" ref="K409" si="226">J409/$J$25</f>
        <v>0</v>
      </c>
    </row>
    <row r="410" spans="1:11" x14ac:dyDescent="0.2">
      <c r="A410" s="35">
        <v>2</v>
      </c>
      <c r="B410" s="32">
        <v>6</v>
      </c>
      <c r="C410" s="32">
        <v>7</v>
      </c>
      <c r="D410" s="32">
        <v>4</v>
      </c>
      <c r="E410" s="32"/>
      <c r="F410" s="30" t="s">
        <v>160</v>
      </c>
      <c r="G410" s="29">
        <f>SUM(G411)</f>
        <v>0</v>
      </c>
      <c r="H410" s="29">
        <f t="shared" ref="H410:I410" si="227">SUM(H411)</f>
        <v>0</v>
      </c>
      <c r="I410" s="29">
        <f t="shared" si="227"/>
        <v>0</v>
      </c>
      <c r="J410" s="29">
        <f t="shared" si="184"/>
        <v>0</v>
      </c>
      <c r="K410" s="28"/>
    </row>
    <row r="411" spans="1:11" x14ac:dyDescent="0.2">
      <c r="A411" s="34">
        <v>2</v>
      </c>
      <c r="B411" s="26">
        <v>6</v>
      </c>
      <c r="C411" s="26">
        <v>7</v>
      </c>
      <c r="D411" s="26">
        <v>4</v>
      </c>
      <c r="E411" s="41" t="s">
        <v>124</v>
      </c>
      <c r="F411" s="25" t="s">
        <v>160</v>
      </c>
      <c r="G411" s="24"/>
      <c r="H411" s="24"/>
      <c r="I411" s="24"/>
      <c r="J411" s="23">
        <f t="shared" si="184"/>
        <v>0</v>
      </c>
      <c r="K411" s="22">
        <f t="shared" ref="K411" si="228">J411/$J$25</f>
        <v>0</v>
      </c>
    </row>
    <row r="412" spans="1:11" x14ac:dyDescent="0.2">
      <c r="A412" s="35">
        <v>2</v>
      </c>
      <c r="B412" s="32">
        <v>6</v>
      </c>
      <c r="C412" s="32">
        <v>7</v>
      </c>
      <c r="D412" s="32">
        <v>5</v>
      </c>
      <c r="E412" s="32"/>
      <c r="F412" s="30" t="s">
        <v>159</v>
      </c>
      <c r="G412" s="29">
        <f>SUM(G413)</f>
        <v>0</v>
      </c>
      <c r="H412" s="29">
        <f t="shared" ref="H412:I412" si="229">SUM(H413)</f>
        <v>0</v>
      </c>
      <c r="I412" s="29">
        <f t="shared" si="229"/>
        <v>0</v>
      </c>
      <c r="J412" s="29">
        <f t="shared" si="184"/>
        <v>0</v>
      </c>
      <c r="K412" s="28"/>
    </row>
    <row r="413" spans="1:11" x14ac:dyDescent="0.2">
      <c r="A413" s="34">
        <v>2</v>
      </c>
      <c r="B413" s="26">
        <v>6</v>
      </c>
      <c r="C413" s="26">
        <v>7</v>
      </c>
      <c r="D413" s="26">
        <v>5</v>
      </c>
      <c r="E413" s="41" t="s">
        <v>124</v>
      </c>
      <c r="F413" s="25" t="s">
        <v>159</v>
      </c>
      <c r="G413" s="24"/>
      <c r="H413" s="24"/>
      <c r="I413" s="24"/>
      <c r="J413" s="23">
        <f t="shared" si="184"/>
        <v>0</v>
      </c>
      <c r="K413" s="22">
        <f t="shared" ref="K413" si="230">J413/$J$25</f>
        <v>0</v>
      </c>
    </row>
    <row r="414" spans="1:11" x14ac:dyDescent="0.2">
      <c r="A414" s="35">
        <v>2</v>
      </c>
      <c r="B414" s="32">
        <v>6</v>
      </c>
      <c r="C414" s="32">
        <v>7</v>
      </c>
      <c r="D414" s="32">
        <v>6</v>
      </c>
      <c r="E414" s="32"/>
      <c r="F414" s="30" t="s">
        <v>158</v>
      </c>
      <c r="G414" s="29">
        <f>SUM(G415)</f>
        <v>0</v>
      </c>
      <c r="H414" s="29">
        <f t="shared" ref="H414:I414" si="231">SUM(H415)</f>
        <v>0</v>
      </c>
      <c r="I414" s="29">
        <f t="shared" si="231"/>
        <v>0</v>
      </c>
      <c r="J414" s="29">
        <f t="shared" si="184"/>
        <v>0</v>
      </c>
      <c r="K414" s="28"/>
    </row>
    <row r="415" spans="1:11" x14ac:dyDescent="0.2">
      <c r="A415" s="34">
        <v>2</v>
      </c>
      <c r="B415" s="26">
        <v>6</v>
      </c>
      <c r="C415" s="26">
        <v>7</v>
      </c>
      <c r="D415" s="26">
        <v>6</v>
      </c>
      <c r="E415" s="41" t="s">
        <v>124</v>
      </c>
      <c r="F415" s="25" t="s">
        <v>158</v>
      </c>
      <c r="G415" s="24"/>
      <c r="H415" s="24"/>
      <c r="I415" s="24"/>
      <c r="J415" s="23">
        <f t="shared" si="184"/>
        <v>0</v>
      </c>
      <c r="K415" s="22">
        <f t="shared" ref="K415" si="232">J415/$J$25</f>
        <v>0</v>
      </c>
    </row>
    <row r="416" spans="1:11" x14ac:dyDescent="0.2">
      <c r="A416" s="35">
        <v>2</v>
      </c>
      <c r="B416" s="32">
        <v>6</v>
      </c>
      <c r="C416" s="32">
        <v>7</v>
      </c>
      <c r="D416" s="32">
        <v>7</v>
      </c>
      <c r="E416" s="32"/>
      <c r="F416" s="30" t="s">
        <v>157</v>
      </c>
      <c r="G416" s="29">
        <f>SUM(G417)</f>
        <v>0</v>
      </c>
      <c r="H416" s="29">
        <f t="shared" ref="H416:I416" si="233">SUM(H417)</f>
        <v>0</v>
      </c>
      <c r="I416" s="29">
        <f t="shared" si="233"/>
        <v>0</v>
      </c>
      <c r="J416" s="29">
        <f t="shared" si="184"/>
        <v>0</v>
      </c>
      <c r="K416" s="28"/>
    </row>
    <row r="417" spans="1:11" x14ac:dyDescent="0.2">
      <c r="A417" s="34">
        <v>2</v>
      </c>
      <c r="B417" s="26">
        <v>6</v>
      </c>
      <c r="C417" s="26">
        <v>7</v>
      </c>
      <c r="D417" s="26">
        <v>7</v>
      </c>
      <c r="E417" s="41" t="s">
        <v>124</v>
      </c>
      <c r="F417" s="25" t="s">
        <v>157</v>
      </c>
      <c r="G417" s="24"/>
      <c r="H417" s="24"/>
      <c r="I417" s="24"/>
      <c r="J417" s="23">
        <f t="shared" si="184"/>
        <v>0</v>
      </c>
      <c r="K417" s="22">
        <f t="shared" ref="K417" si="234">J417/$J$25</f>
        <v>0</v>
      </c>
    </row>
    <row r="418" spans="1:11" x14ac:dyDescent="0.2">
      <c r="A418" s="35">
        <v>2</v>
      </c>
      <c r="B418" s="32">
        <v>6</v>
      </c>
      <c r="C418" s="32">
        <v>7</v>
      </c>
      <c r="D418" s="32">
        <v>8</v>
      </c>
      <c r="E418" s="32"/>
      <c r="F418" s="30" t="s">
        <v>156</v>
      </c>
      <c r="G418" s="29">
        <f>SUM(G419)</f>
        <v>0</v>
      </c>
      <c r="H418" s="29">
        <f t="shared" ref="H418:I418" si="235">SUM(H419)</f>
        <v>0</v>
      </c>
      <c r="I418" s="29">
        <f t="shared" si="235"/>
        <v>0</v>
      </c>
      <c r="J418" s="29">
        <f t="shared" si="184"/>
        <v>0</v>
      </c>
      <c r="K418" s="28"/>
    </row>
    <row r="419" spans="1:11" x14ac:dyDescent="0.2">
      <c r="A419" s="34">
        <v>2</v>
      </c>
      <c r="B419" s="26">
        <v>6</v>
      </c>
      <c r="C419" s="26">
        <v>7</v>
      </c>
      <c r="D419" s="26">
        <v>8</v>
      </c>
      <c r="E419" s="41" t="s">
        <v>124</v>
      </c>
      <c r="F419" s="25" t="s">
        <v>156</v>
      </c>
      <c r="G419" s="24"/>
      <c r="H419" s="24"/>
      <c r="I419" s="24"/>
      <c r="J419" s="23">
        <f t="shared" si="184"/>
        <v>0</v>
      </c>
      <c r="K419" s="22">
        <f t="shared" ref="K419" si="236">J419/$J$25</f>
        <v>0</v>
      </c>
    </row>
    <row r="420" spans="1:11" x14ac:dyDescent="0.2">
      <c r="A420" s="35">
        <v>2</v>
      </c>
      <c r="B420" s="32">
        <v>6</v>
      </c>
      <c r="C420" s="32">
        <v>7</v>
      </c>
      <c r="D420" s="32">
        <v>9</v>
      </c>
      <c r="E420" s="32"/>
      <c r="F420" s="30" t="s">
        <v>155</v>
      </c>
      <c r="G420" s="29">
        <f>SUM(G421)</f>
        <v>0</v>
      </c>
      <c r="H420" s="29">
        <f t="shared" ref="H420:I420" si="237">SUM(H421)</f>
        <v>0</v>
      </c>
      <c r="I420" s="29">
        <f t="shared" si="237"/>
        <v>0</v>
      </c>
      <c r="J420" s="29">
        <f t="shared" si="184"/>
        <v>0</v>
      </c>
      <c r="K420" s="28"/>
    </row>
    <row r="421" spans="1:11" x14ac:dyDescent="0.2">
      <c r="A421" s="34">
        <v>2</v>
      </c>
      <c r="B421" s="26">
        <v>6</v>
      </c>
      <c r="C421" s="26">
        <v>7</v>
      </c>
      <c r="D421" s="26">
        <v>9</v>
      </c>
      <c r="E421" s="41" t="s">
        <v>124</v>
      </c>
      <c r="F421" s="25" t="s">
        <v>155</v>
      </c>
      <c r="G421" s="24"/>
      <c r="H421" s="24"/>
      <c r="I421" s="24"/>
      <c r="J421" s="23">
        <f t="shared" si="184"/>
        <v>0</v>
      </c>
      <c r="K421" s="22">
        <f t="shared" ref="K421" si="238">J421/$J$25</f>
        <v>0</v>
      </c>
    </row>
    <row r="422" spans="1:11" x14ac:dyDescent="0.2">
      <c r="A422" s="40">
        <v>2</v>
      </c>
      <c r="B422" s="39">
        <v>6</v>
      </c>
      <c r="C422" s="39">
        <v>8</v>
      </c>
      <c r="D422" s="39"/>
      <c r="E422" s="39"/>
      <c r="F422" s="38" t="s">
        <v>154</v>
      </c>
      <c r="G422" s="37">
        <f>G423+G425+G427+G430+G432+G434+G436+G438+G443</f>
        <v>0</v>
      </c>
      <c r="H422" s="37">
        <f t="shared" ref="H422:I422" si="239">H423+H425+H427+H430+H432+H434+H436+H438+H443</f>
        <v>0</v>
      </c>
      <c r="I422" s="37">
        <f t="shared" si="239"/>
        <v>0</v>
      </c>
      <c r="J422" s="37">
        <f t="shared" ref="J422:J444" si="240">SUM(G422:I422)</f>
        <v>0</v>
      </c>
      <c r="K422" s="36"/>
    </row>
    <row r="423" spans="1:11" x14ac:dyDescent="0.2">
      <c r="A423" s="35">
        <v>2</v>
      </c>
      <c r="B423" s="32">
        <v>6</v>
      </c>
      <c r="C423" s="32">
        <v>8</v>
      </c>
      <c r="D423" s="32">
        <v>1</v>
      </c>
      <c r="E423" s="32"/>
      <c r="F423" s="30" t="s">
        <v>153</v>
      </c>
      <c r="G423" s="29">
        <f>+G424</f>
        <v>0</v>
      </c>
      <c r="H423" s="29">
        <f t="shared" ref="H423:I423" si="241">+H424</f>
        <v>0</v>
      </c>
      <c r="I423" s="29">
        <f t="shared" si="241"/>
        <v>0</v>
      </c>
      <c r="J423" s="29">
        <f t="shared" si="240"/>
        <v>0</v>
      </c>
      <c r="K423" s="28"/>
    </row>
    <row r="424" spans="1:11" x14ac:dyDescent="0.2">
      <c r="A424" s="34">
        <v>2</v>
      </c>
      <c r="B424" s="26">
        <v>6</v>
      </c>
      <c r="C424" s="26">
        <v>8</v>
      </c>
      <c r="D424" s="26">
        <v>1</v>
      </c>
      <c r="E424" s="41" t="s">
        <v>124</v>
      </c>
      <c r="F424" s="25" t="s">
        <v>153</v>
      </c>
      <c r="G424" s="24"/>
      <c r="H424" s="24"/>
      <c r="I424" s="24"/>
      <c r="J424" s="23">
        <f t="shared" si="240"/>
        <v>0</v>
      </c>
      <c r="K424" s="22">
        <f t="shared" ref="K424" si="242">J424/$J$25</f>
        <v>0</v>
      </c>
    </row>
    <row r="425" spans="1:11" x14ac:dyDescent="0.2">
      <c r="A425" s="35">
        <v>2</v>
      </c>
      <c r="B425" s="32">
        <v>6</v>
      </c>
      <c r="C425" s="32">
        <v>8</v>
      </c>
      <c r="D425" s="32">
        <v>2</v>
      </c>
      <c r="E425" s="32"/>
      <c r="F425" s="30" t="s">
        <v>152</v>
      </c>
      <c r="G425" s="29">
        <f>+G426</f>
        <v>0</v>
      </c>
      <c r="H425" s="29">
        <f t="shared" ref="H425:I425" si="243">+H426</f>
        <v>0</v>
      </c>
      <c r="I425" s="29">
        <f t="shared" si="243"/>
        <v>0</v>
      </c>
      <c r="J425" s="29">
        <f t="shared" si="240"/>
        <v>0</v>
      </c>
      <c r="K425" s="28"/>
    </row>
    <row r="426" spans="1:11" x14ac:dyDescent="0.2">
      <c r="A426" s="34">
        <v>2</v>
      </c>
      <c r="B426" s="26">
        <v>6</v>
      </c>
      <c r="C426" s="26">
        <v>8</v>
      </c>
      <c r="D426" s="26">
        <v>2</v>
      </c>
      <c r="E426" s="41" t="s">
        <v>124</v>
      </c>
      <c r="F426" s="25" t="s">
        <v>152</v>
      </c>
      <c r="G426" s="24"/>
      <c r="H426" s="24"/>
      <c r="I426" s="24"/>
      <c r="J426" s="23">
        <f t="shared" si="240"/>
        <v>0</v>
      </c>
      <c r="K426" s="22">
        <f t="shared" ref="K426" si="244">J426/$J$25</f>
        <v>0</v>
      </c>
    </row>
    <row r="427" spans="1:11" x14ac:dyDescent="0.2">
      <c r="A427" s="35">
        <v>2</v>
      </c>
      <c r="B427" s="32">
        <v>6</v>
      </c>
      <c r="C427" s="32">
        <v>8</v>
      </c>
      <c r="D427" s="32">
        <v>3</v>
      </c>
      <c r="E427" s="32"/>
      <c r="F427" s="30" t="s">
        <v>151</v>
      </c>
      <c r="G427" s="29">
        <f>SUM(G428:G429)</f>
        <v>0</v>
      </c>
      <c r="H427" s="29">
        <f t="shared" ref="H427:I427" si="245">SUM(H428:H429)</f>
        <v>0</v>
      </c>
      <c r="I427" s="29">
        <f t="shared" si="245"/>
        <v>0</v>
      </c>
      <c r="J427" s="29">
        <f t="shared" si="240"/>
        <v>0</v>
      </c>
      <c r="K427" s="28"/>
    </row>
    <row r="428" spans="1:11" x14ac:dyDescent="0.2">
      <c r="A428" s="34">
        <v>2</v>
      </c>
      <c r="B428" s="26">
        <v>6</v>
      </c>
      <c r="C428" s="26">
        <v>8</v>
      </c>
      <c r="D428" s="26">
        <v>3</v>
      </c>
      <c r="E428" s="41" t="s">
        <v>124</v>
      </c>
      <c r="F428" s="25" t="s">
        <v>150</v>
      </c>
      <c r="G428" s="24"/>
      <c r="H428" s="24"/>
      <c r="I428" s="24"/>
      <c r="J428" s="23">
        <f t="shared" si="240"/>
        <v>0</v>
      </c>
      <c r="K428" s="22">
        <f t="shared" ref="K428:K429" si="246">J428/$J$25</f>
        <v>0</v>
      </c>
    </row>
    <row r="429" spans="1:11" x14ac:dyDescent="0.2">
      <c r="A429" s="34">
        <v>2</v>
      </c>
      <c r="B429" s="26">
        <v>6</v>
      </c>
      <c r="C429" s="26">
        <v>8</v>
      </c>
      <c r="D429" s="26">
        <v>3</v>
      </c>
      <c r="E429" s="41" t="s">
        <v>128</v>
      </c>
      <c r="F429" s="25" t="s">
        <v>149</v>
      </c>
      <c r="G429" s="24"/>
      <c r="H429" s="24"/>
      <c r="I429" s="24"/>
      <c r="J429" s="23">
        <f t="shared" si="240"/>
        <v>0</v>
      </c>
      <c r="K429" s="22">
        <f t="shared" si="246"/>
        <v>0</v>
      </c>
    </row>
    <row r="430" spans="1:11" x14ac:dyDescent="0.2">
      <c r="A430" s="35">
        <v>2</v>
      </c>
      <c r="B430" s="32">
        <v>6</v>
      </c>
      <c r="C430" s="32">
        <v>8</v>
      </c>
      <c r="D430" s="32">
        <v>4</v>
      </c>
      <c r="E430" s="32"/>
      <c r="F430" s="30" t="s">
        <v>148</v>
      </c>
      <c r="G430" s="29">
        <f>+G431</f>
        <v>0</v>
      </c>
      <c r="H430" s="29">
        <f t="shared" ref="H430:I430" si="247">+H431</f>
        <v>0</v>
      </c>
      <c r="I430" s="29">
        <f t="shared" si="247"/>
        <v>0</v>
      </c>
      <c r="J430" s="29">
        <f t="shared" si="240"/>
        <v>0</v>
      </c>
      <c r="K430" s="28"/>
    </row>
    <row r="431" spans="1:11" x14ac:dyDescent="0.2">
      <c r="A431" s="34">
        <v>2</v>
      </c>
      <c r="B431" s="26">
        <v>6</v>
      </c>
      <c r="C431" s="26">
        <v>8</v>
      </c>
      <c r="D431" s="26">
        <v>4</v>
      </c>
      <c r="E431" s="41" t="s">
        <v>124</v>
      </c>
      <c r="F431" s="25" t="s">
        <v>148</v>
      </c>
      <c r="G431" s="24"/>
      <c r="H431" s="24"/>
      <c r="I431" s="24"/>
      <c r="J431" s="23">
        <f t="shared" si="240"/>
        <v>0</v>
      </c>
      <c r="K431" s="22">
        <f t="shared" ref="K431" si="248">J431/$J$25</f>
        <v>0</v>
      </c>
    </row>
    <row r="432" spans="1:11" x14ac:dyDescent="0.2">
      <c r="A432" s="35">
        <v>2</v>
      </c>
      <c r="B432" s="32">
        <v>6</v>
      </c>
      <c r="C432" s="32">
        <v>8</v>
      </c>
      <c r="D432" s="32">
        <v>5</v>
      </c>
      <c r="E432" s="32"/>
      <c r="F432" s="30" t="s">
        <v>147</v>
      </c>
      <c r="G432" s="29">
        <f>+G433</f>
        <v>0</v>
      </c>
      <c r="H432" s="29">
        <f t="shared" ref="H432:I432" si="249">+H433</f>
        <v>0</v>
      </c>
      <c r="I432" s="29">
        <f t="shared" si="249"/>
        <v>0</v>
      </c>
      <c r="J432" s="29">
        <f t="shared" si="240"/>
        <v>0</v>
      </c>
      <c r="K432" s="28"/>
    </row>
    <row r="433" spans="1:11" x14ac:dyDescent="0.2">
      <c r="A433" s="34">
        <v>2</v>
      </c>
      <c r="B433" s="26">
        <v>6</v>
      </c>
      <c r="C433" s="26">
        <v>8</v>
      </c>
      <c r="D433" s="26">
        <v>5</v>
      </c>
      <c r="E433" s="41" t="s">
        <v>124</v>
      </c>
      <c r="F433" s="25" t="s">
        <v>147</v>
      </c>
      <c r="G433" s="23"/>
      <c r="H433" s="23"/>
      <c r="I433" s="24"/>
      <c r="J433" s="23">
        <f t="shared" si="240"/>
        <v>0</v>
      </c>
      <c r="K433" s="22">
        <f t="shared" ref="K433" si="250">J433/$J$25</f>
        <v>0</v>
      </c>
    </row>
    <row r="434" spans="1:11" x14ac:dyDescent="0.2">
      <c r="A434" s="35">
        <v>2</v>
      </c>
      <c r="B434" s="32">
        <v>6</v>
      </c>
      <c r="C434" s="32">
        <v>8</v>
      </c>
      <c r="D434" s="32">
        <v>6</v>
      </c>
      <c r="E434" s="32"/>
      <c r="F434" s="30" t="s">
        <v>146</v>
      </c>
      <c r="G434" s="29">
        <f>+G435</f>
        <v>0</v>
      </c>
      <c r="H434" s="29">
        <f t="shared" ref="H434:I434" si="251">+H435</f>
        <v>0</v>
      </c>
      <c r="I434" s="29">
        <f t="shared" si="251"/>
        <v>0</v>
      </c>
      <c r="J434" s="29">
        <f t="shared" si="240"/>
        <v>0</v>
      </c>
      <c r="K434" s="28"/>
    </row>
    <row r="435" spans="1:11" x14ac:dyDescent="0.2">
      <c r="A435" s="34">
        <v>2</v>
      </c>
      <c r="B435" s="26">
        <v>6</v>
      </c>
      <c r="C435" s="26">
        <v>8</v>
      </c>
      <c r="D435" s="26">
        <v>6</v>
      </c>
      <c r="E435" s="41" t="s">
        <v>124</v>
      </c>
      <c r="F435" s="25" t="s">
        <v>146</v>
      </c>
      <c r="G435" s="23"/>
      <c r="H435" s="23"/>
      <c r="I435" s="24"/>
      <c r="J435" s="23">
        <f t="shared" si="240"/>
        <v>0</v>
      </c>
      <c r="K435" s="22">
        <f t="shared" ref="K435" si="252">J435/$J$25</f>
        <v>0</v>
      </c>
    </row>
    <row r="436" spans="1:11" x14ac:dyDescent="0.2">
      <c r="A436" s="35">
        <v>2</v>
      </c>
      <c r="B436" s="32">
        <v>6</v>
      </c>
      <c r="C436" s="32">
        <v>8</v>
      </c>
      <c r="D436" s="32">
        <v>7</v>
      </c>
      <c r="E436" s="32"/>
      <c r="F436" s="30" t="s">
        <v>145</v>
      </c>
      <c r="G436" s="29">
        <f>+G437</f>
        <v>0</v>
      </c>
      <c r="H436" s="29">
        <f t="shared" ref="H436:I436" si="253">+H437</f>
        <v>0</v>
      </c>
      <c r="I436" s="29">
        <f t="shared" si="253"/>
        <v>0</v>
      </c>
      <c r="J436" s="29">
        <f t="shared" si="240"/>
        <v>0</v>
      </c>
      <c r="K436" s="28"/>
    </row>
    <row r="437" spans="1:11" x14ac:dyDescent="0.2">
      <c r="A437" s="34"/>
      <c r="B437" s="26"/>
      <c r="C437" s="26">
        <v>8</v>
      </c>
      <c r="D437" s="26">
        <v>7</v>
      </c>
      <c r="E437" s="41" t="s">
        <v>124</v>
      </c>
      <c r="F437" s="25" t="s">
        <v>145</v>
      </c>
      <c r="G437" s="24"/>
      <c r="H437" s="24"/>
      <c r="I437" s="24"/>
      <c r="J437" s="23">
        <f t="shared" si="240"/>
        <v>0</v>
      </c>
      <c r="K437" s="22">
        <f t="shared" ref="K437" si="254">J437/$J$25</f>
        <v>0</v>
      </c>
    </row>
    <row r="438" spans="1:11" ht="25.5" x14ac:dyDescent="0.2">
      <c r="A438" s="33">
        <v>2</v>
      </c>
      <c r="B438" s="32">
        <v>6</v>
      </c>
      <c r="C438" s="32">
        <v>8</v>
      </c>
      <c r="D438" s="32">
        <v>8</v>
      </c>
      <c r="E438" s="32"/>
      <c r="F438" s="30" t="s">
        <v>144</v>
      </c>
      <c r="G438" s="29">
        <f>SUM(G439:G442)</f>
        <v>0</v>
      </c>
      <c r="H438" s="29">
        <f t="shared" ref="H438:I438" si="255">SUM(H439:H442)</f>
        <v>0</v>
      </c>
      <c r="I438" s="29">
        <f t="shared" si="255"/>
        <v>0</v>
      </c>
      <c r="J438" s="29">
        <f t="shared" si="240"/>
        <v>0</v>
      </c>
      <c r="K438" s="28"/>
    </row>
    <row r="439" spans="1:11" x14ac:dyDescent="0.2">
      <c r="A439" s="34">
        <v>2</v>
      </c>
      <c r="B439" s="26">
        <v>6</v>
      </c>
      <c r="C439" s="26">
        <v>8</v>
      </c>
      <c r="D439" s="26">
        <v>8</v>
      </c>
      <c r="E439" s="26" t="s">
        <v>101</v>
      </c>
      <c r="F439" s="25" t="s">
        <v>143</v>
      </c>
      <c r="G439" s="23"/>
      <c r="H439" s="23"/>
      <c r="I439" s="23"/>
      <c r="J439" s="23">
        <f t="shared" si="240"/>
        <v>0</v>
      </c>
      <c r="K439" s="22">
        <f t="shared" ref="K439:K442" si="256">J439/$J$25</f>
        <v>0</v>
      </c>
    </row>
    <row r="440" spans="1:11" x14ac:dyDescent="0.2">
      <c r="A440" s="34">
        <v>2</v>
      </c>
      <c r="B440" s="26">
        <v>6</v>
      </c>
      <c r="C440" s="26">
        <v>8</v>
      </c>
      <c r="D440" s="26">
        <v>8</v>
      </c>
      <c r="E440" s="26" t="s">
        <v>142</v>
      </c>
      <c r="F440" s="25" t="s">
        <v>141</v>
      </c>
      <c r="G440" s="23"/>
      <c r="H440" s="23"/>
      <c r="I440" s="23"/>
      <c r="J440" s="23">
        <f t="shared" si="240"/>
        <v>0</v>
      </c>
      <c r="K440" s="22">
        <f t="shared" si="256"/>
        <v>0</v>
      </c>
    </row>
    <row r="441" spans="1:11" x14ac:dyDescent="0.2">
      <c r="A441" s="34">
        <v>2</v>
      </c>
      <c r="B441" s="26">
        <v>6</v>
      </c>
      <c r="C441" s="26">
        <v>8</v>
      </c>
      <c r="D441" s="26">
        <v>8</v>
      </c>
      <c r="E441" s="26" t="s">
        <v>140</v>
      </c>
      <c r="F441" s="25" t="s">
        <v>139</v>
      </c>
      <c r="G441" s="23"/>
      <c r="H441" s="23"/>
      <c r="I441" s="23"/>
      <c r="J441" s="23">
        <f t="shared" si="240"/>
        <v>0</v>
      </c>
      <c r="K441" s="22">
        <f t="shared" si="256"/>
        <v>0</v>
      </c>
    </row>
    <row r="442" spans="1:11" x14ac:dyDescent="0.2">
      <c r="A442" s="34">
        <v>2</v>
      </c>
      <c r="B442" s="26">
        <v>6</v>
      </c>
      <c r="C442" s="26">
        <v>8</v>
      </c>
      <c r="D442" s="26">
        <v>8</v>
      </c>
      <c r="E442" s="26" t="s">
        <v>138</v>
      </c>
      <c r="F442" s="25" t="s">
        <v>137</v>
      </c>
      <c r="G442" s="23"/>
      <c r="H442" s="23"/>
      <c r="I442" s="23"/>
      <c r="J442" s="23">
        <f t="shared" si="240"/>
        <v>0</v>
      </c>
      <c r="K442" s="22">
        <f t="shared" si="256"/>
        <v>0</v>
      </c>
    </row>
    <row r="443" spans="1:11" x14ac:dyDescent="0.2">
      <c r="A443" s="35">
        <v>2</v>
      </c>
      <c r="B443" s="32">
        <v>6</v>
      </c>
      <c r="C443" s="32">
        <v>8</v>
      </c>
      <c r="D443" s="32">
        <v>9</v>
      </c>
      <c r="E443" s="32"/>
      <c r="F443" s="30" t="s">
        <v>136</v>
      </c>
      <c r="G443" s="29">
        <f>+G444</f>
        <v>0</v>
      </c>
      <c r="H443" s="29">
        <f t="shared" ref="H443:I443" si="257">+H444</f>
        <v>0</v>
      </c>
      <c r="I443" s="29">
        <f t="shared" si="257"/>
        <v>0</v>
      </c>
      <c r="J443" s="29">
        <f t="shared" si="240"/>
        <v>0</v>
      </c>
      <c r="K443" s="28"/>
    </row>
    <row r="444" spans="1:11" x14ac:dyDescent="0.2">
      <c r="A444" s="34">
        <v>2</v>
      </c>
      <c r="B444" s="26">
        <v>6</v>
      </c>
      <c r="C444" s="26">
        <v>8</v>
      </c>
      <c r="D444" s="26">
        <v>9</v>
      </c>
      <c r="E444" s="26" t="s">
        <v>101</v>
      </c>
      <c r="F444" s="25" t="s">
        <v>136</v>
      </c>
      <c r="G444" s="23"/>
      <c r="H444" s="23"/>
      <c r="I444" s="23"/>
      <c r="J444" s="23">
        <f t="shared" si="240"/>
        <v>0</v>
      </c>
      <c r="K444" s="22">
        <f t="shared" ref="K444" si="258">J444/$J$25</f>
        <v>0</v>
      </c>
    </row>
    <row r="445" spans="1:11" x14ac:dyDescent="0.2">
      <c r="A445" s="44">
        <v>2</v>
      </c>
      <c r="B445" s="39">
        <v>6</v>
      </c>
      <c r="C445" s="39">
        <v>9</v>
      </c>
      <c r="D445" s="39"/>
      <c r="E445" s="43"/>
      <c r="F445" s="38" t="s">
        <v>135</v>
      </c>
      <c r="G445" s="37">
        <f>+G446+G448+G450+G452+G454+G458</f>
        <v>0</v>
      </c>
      <c r="H445" s="37">
        <f t="shared" ref="H445:I445" si="259">+H446+H448+H450+H452+H454+H458</f>
        <v>0</v>
      </c>
      <c r="I445" s="37">
        <f t="shared" si="259"/>
        <v>0</v>
      </c>
      <c r="J445" s="37">
        <f t="shared" si="184"/>
        <v>0</v>
      </c>
      <c r="K445" s="36"/>
    </row>
    <row r="446" spans="1:11" x14ac:dyDescent="0.2">
      <c r="A446" s="35">
        <v>2</v>
      </c>
      <c r="B446" s="32">
        <v>6</v>
      </c>
      <c r="C446" s="32">
        <v>9</v>
      </c>
      <c r="D446" s="32">
        <v>1</v>
      </c>
      <c r="E446" s="32"/>
      <c r="F446" s="30" t="s">
        <v>134</v>
      </c>
      <c r="G446" s="29">
        <f>+G447</f>
        <v>0</v>
      </c>
      <c r="H446" s="29">
        <f t="shared" ref="H446:I446" si="260">+H447</f>
        <v>0</v>
      </c>
      <c r="I446" s="29">
        <f t="shared" si="260"/>
        <v>0</v>
      </c>
      <c r="J446" s="29">
        <f>SUM(G446:I446)</f>
        <v>0</v>
      </c>
      <c r="K446" s="29"/>
    </row>
    <row r="447" spans="1:11" x14ac:dyDescent="0.2">
      <c r="A447" s="105">
        <v>2</v>
      </c>
      <c r="B447" s="106">
        <v>6</v>
      </c>
      <c r="C447" s="106">
        <v>9</v>
      </c>
      <c r="D447" s="106">
        <v>1</v>
      </c>
      <c r="E447" s="106" t="s">
        <v>124</v>
      </c>
      <c r="F447" s="107" t="s">
        <v>134</v>
      </c>
      <c r="G447" s="42"/>
      <c r="H447" s="42"/>
      <c r="I447" s="42"/>
      <c r="J447" s="42">
        <f>SUM(G447:I447)</f>
        <v>0</v>
      </c>
      <c r="K447" s="22">
        <f>J447/$J$25</f>
        <v>0</v>
      </c>
    </row>
    <row r="448" spans="1:11" x14ac:dyDescent="0.2">
      <c r="A448" s="35">
        <v>2</v>
      </c>
      <c r="B448" s="32">
        <v>6</v>
      </c>
      <c r="C448" s="32">
        <v>9</v>
      </c>
      <c r="D448" s="32">
        <v>2</v>
      </c>
      <c r="E448" s="32"/>
      <c r="F448" s="30" t="s">
        <v>133</v>
      </c>
      <c r="G448" s="29">
        <f>SUM(G449)</f>
        <v>0</v>
      </c>
      <c r="H448" s="29">
        <f t="shared" ref="H448:I448" si="261">SUM(H449)</f>
        <v>0</v>
      </c>
      <c r="I448" s="29">
        <f t="shared" si="261"/>
        <v>0</v>
      </c>
      <c r="J448" s="29">
        <f>SUM(G448:I448)</f>
        <v>0</v>
      </c>
      <c r="K448" s="28"/>
    </row>
    <row r="449" spans="1:11" x14ac:dyDescent="0.2">
      <c r="A449" s="34">
        <v>2</v>
      </c>
      <c r="B449" s="26">
        <v>6</v>
      </c>
      <c r="C449" s="26">
        <v>9</v>
      </c>
      <c r="D449" s="26">
        <v>2</v>
      </c>
      <c r="E449" s="41" t="s">
        <v>124</v>
      </c>
      <c r="F449" s="25" t="s">
        <v>133</v>
      </c>
      <c r="G449" s="24"/>
      <c r="H449" s="24"/>
      <c r="I449" s="24"/>
      <c r="J449" s="23">
        <f>SUM(G449:I449)</f>
        <v>0</v>
      </c>
      <c r="K449" s="22">
        <f t="shared" ref="K449" si="262">J449/$J$25</f>
        <v>0</v>
      </c>
    </row>
    <row r="450" spans="1:11" x14ac:dyDescent="0.2">
      <c r="A450" s="35">
        <v>2</v>
      </c>
      <c r="B450" s="32">
        <v>6</v>
      </c>
      <c r="C450" s="32">
        <v>9</v>
      </c>
      <c r="D450" s="32">
        <v>3</v>
      </c>
      <c r="E450" s="32"/>
      <c r="F450" s="30" t="s">
        <v>132</v>
      </c>
      <c r="G450" s="29">
        <f>SUM(G451)</f>
        <v>0</v>
      </c>
      <c r="H450" s="29">
        <f t="shared" ref="H450:I450" si="263">SUM(H451)</f>
        <v>0</v>
      </c>
      <c r="I450" s="29">
        <f t="shared" si="263"/>
        <v>0</v>
      </c>
      <c r="J450" s="29">
        <f>SUM(G450:I450)</f>
        <v>0</v>
      </c>
      <c r="K450" s="29"/>
    </row>
    <row r="451" spans="1:11" x14ac:dyDescent="0.2">
      <c r="A451" s="34">
        <v>2</v>
      </c>
      <c r="B451" s="26">
        <v>6</v>
      </c>
      <c r="C451" s="26">
        <v>9</v>
      </c>
      <c r="D451" s="26">
        <v>3</v>
      </c>
      <c r="E451" s="41" t="s">
        <v>124</v>
      </c>
      <c r="F451" s="25" t="s">
        <v>132</v>
      </c>
      <c r="G451" s="24"/>
      <c r="H451" s="24"/>
      <c r="I451" s="24"/>
      <c r="J451" s="23">
        <f t="shared" si="184"/>
        <v>0</v>
      </c>
      <c r="K451" s="22">
        <f t="shared" ref="K451" si="264">J451/$J$25</f>
        <v>0</v>
      </c>
    </row>
    <row r="452" spans="1:11" x14ac:dyDescent="0.2">
      <c r="A452" s="35">
        <v>2</v>
      </c>
      <c r="B452" s="32">
        <v>6</v>
      </c>
      <c r="C452" s="32">
        <v>9</v>
      </c>
      <c r="D452" s="32">
        <v>4</v>
      </c>
      <c r="E452" s="32"/>
      <c r="F452" s="30" t="s">
        <v>131</v>
      </c>
      <c r="G452" s="29">
        <f>SUM(G453)</f>
        <v>0</v>
      </c>
      <c r="H452" s="29">
        <f t="shared" ref="H452:I452" si="265">SUM(H453)</f>
        <v>0</v>
      </c>
      <c r="I452" s="29">
        <f t="shared" si="265"/>
        <v>0</v>
      </c>
      <c r="J452" s="29">
        <f t="shared" si="184"/>
        <v>0</v>
      </c>
      <c r="K452" s="28"/>
    </row>
    <row r="453" spans="1:11" x14ac:dyDescent="0.2">
      <c r="A453" s="34">
        <v>2</v>
      </c>
      <c r="B453" s="26">
        <v>6</v>
      </c>
      <c r="C453" s="26">
        <v>9</v>
      </c>
      <c r="D453" s="26">
        <v>4</v>
      </c>
      <c r="E453" s="41" t="s">
        <v>124</v>
      </c>
      <c r="F453" s="25" t="s">
        <v>131</v>
      </c>
      <c r="G453" s="24"/>
      <c r="H453" s="24"/>
      <c r="I453" s="24"/>
      <c r="J453" s="23">
        <f t="shared" si="184"/>
        <v>0</v>
      </c>
      <c r="K453" s="22">
        <f t="shared" ref="K453" si="266">J453/$J$25</f>
        <v>0</v>
      </c>
    </row>
    <row r="454" spans="1:11" x14ac:dyDescent="0.2">
      <c r="A454" s="35">
        <v>2</v>
      </c>
      <c r="B454" s="32">
        <v>6</v>
      </c>
      <c r="C454" s="32">
        <v>9</v>
      </c>
      <c r="D454" s="32">
        <v>5</v>
      </c>
      <c r="E454" s="32"/>
      <c r="F454" s="30" t="s">
        <v>130</v>
      </c>
      <c r="G454" s="29">
        <f>SUM(G455:G457)</f>
        <v>0</v>
      </c>
      <c r="H454" s="29">
        <f t="shared" ref="H454:I454" si="267">SUM(H455:H457)</f>
        <v>0</v>
      </c>
      <c r="I454" s="29">
        <f t="shared" si="267"/>
        <v>0</v>
      </c>
      <c r="J454" s="29">
        <f t="shared" si="184"/>
        <v>0</v>
      </c>
      <c r="K454" s="28"/>
    </row>
    <row r="455" spans="1:11" x14ac:dyDescent="0.2">
      <c r="A455" s="34">
        <v>2</v>
      </c>
      <c r="B455" s="26">
        <v>6</v>
      </c>
      <c r="C455" s="26">
        <v>9</v>
      </c>
      <c r="D455" s="26">
        <v>5</v>
      </c>
      <c r="E455" s="41" t="s">
        <v>124</v>
      </c>
      <c r="F455" s="25" t="s">
        <v>129</v>
      </c>
      <c r="G455" s="24"/>
      <c r="H455" s="24"/>
      <c r="I455" s="24"/>
      <c r="J455" s="23">
        <f>SUM(G455:I455)</f>
        <v>0</v>
      </c>
      <c r="K455" s="22">
        <f t="shared" ref="K455:K457" si="268">J455/$J$25</f>
        <v>0</v>
      </c>
    </row>
    <row r="456" spans="1:11" x14ac:dyDescent="0.2">
      <c r="A456" s="34">
        <v>2</v>
      </c>
      <c r="B456" s="26">
        <v>6</v>
      </c>
      <c r="C456" s="26">
        <v>9</v>
      </c>
      <c r="D456" s="26">
        <v>5</v>
      </c>
      <c r="E456" s="41" t="s">
        <v>128</v>
      </c>
      <c r="F456" s="25" t="s">
        <v>127</v>
      </c>
      <c r="G456" s="24"/>
      <c r="H456" s="24"/>
      <c r="I456" s="24"/>
      <c r="J456" s="23">
        <f t="shared" ref="J456:J459" si="269">SUM(G456:I456)</f>
        <v>0</v>
      </c>
      <c r="K456" s="22">
        <f>J456/$J$25</f>
        <v>0</v>
      </c>
    </row>
    <row r="457" spans="1:11" x14ac:dyDescent="0.2">
      <c r="A457" s="34">
        <v>2</v>
      </c>
      <c r="B457" s="26">
        <v>6</v>
      </c>
      <c r="C457" s="26">
        <v>9</v>
      </c>
      <c r="D457" s="26">
        <v>5</v>
      </c>
      <c r="E457" s="41" t="s">
        <v>126</v>
      </c>
      <c r="F457" s="25" t="s">
        <v>125</v>
      </c>
      <c r="G457" s="24"/>
      <c r="H457" s="24"/>
      <c r="I457" s="24"/>
      <c r="J457" s="23">
        <f t="shared" si="269"/>
        <v>0</v>
      </c>
      <c r="K457" s="22">
        <f t="shared" si="268"/>
        <v>0</v>
      </c>
    </row>
    <row r="458" spans="1:11" x14ac:dyDescent="0.2">
      <c r="A458" s="35">
        <v>2</v>
      </c>
      <c r="B458" s="32">
        <v>6</v>
      </c>
      <c r="C458" s="32">
        <v>9</v>
      </c>
      <c r="D458" s="32">
        <v>9</v>
      </c>
      <c r="E458" s="32"/>
      <c r="F458" s="30" t="s">
        <v>123</v>
      </c>
      <c r="G458" s="29">
        <f>SUM(G459)</f>
        <v>0</v>
      </c>
      <c r="H458" s="29">
        <f t="shared" ref="H458:I458" si="270">SUM(H459)</f>
        <v>0</v>
      </c>
      <c r="I458" s="29">
        <f t="shared" si="270"/>
        <v>0</v>
      </c>
      <c r="J458" s="29">
        <f t="shared" si="269"/>
        <v>0</v>
      </c>
      <c r="K458" s="28"/>
    </row>
    <row r="459" spans="1:11" x14ac:dyDescent="0.2">
      <c r="A459" s="34">
        <v>2</v>
      </c>
      <c r="B459" s="26">
        <v>6</v>
      </c>
      <c r="C459" s="26">
        <v>9</v>
      </c>
      <c r="D459" s="26">
        <v>9</v>
      </c>
      <c r="E459" s="41" t="s">
        <v>124</v>
      </c>
      <c r="F459" s="25" t="s">
        <v>123</v>
      </c>
      <c r="G459" s="24"/>
      <c r="H459" s="24"/>
      <c r="I459" s="24"/>
      <c r="J459" s="23">
        <f t="shared" si="269"/>
        <v>0</v>
      </c>
      <c r="K459" s="22">
        <f>J459/$J$25</f>
        <v>0</v>
      </c>
    </row>
    <row r="460" spans="1:11" x14ac:dyDescent="0.2">
      <c r="A460" s="40">
        <v>2</v>
      </c>
      <c r="B460" s="39">
        <v>7</v>
      </c>
      <c r="C460" s="39"/>
      <c r="D460" s="39"/>
      <c r="E460" s="39"/>
      <c r="F460" s="38" t="s">
        <v>122</v>
      </c>
      <c r="G460" s="37">
        <f>G461+G470+G489+G494</f>
        <v>0</v>
      </c>
      <c r="H460" s="37">
        <f t="shared" ref="H460:I460" si="271">H461+H470+H489+H494</f>
        <v>0</v>
      </c>
      <c r="I460" s="37">
        <f t="shared" si="271"/>
        <v>0</v>
      </c>
      <c r="J460" s="37">
        <f>SUM(G460:I460)</f>
        <v>0</v>
      </c>
      <c r="K460" s="36">
        <f>J460/$J$25</f>
        <v>0</v>
      </c>
    </row>
    <row r="461" spans="1:11" x14ac:dyDescent="0.2">
      <c r="A461" s="40">
        <v>2</v>
      </c>
      <c r="B461" s="39">
        <v>7</v>
      </c>
      <c r="C461" s="39">
        <v>1</v>
      </c>
      <c r="D461" s="39"/>
      <c r="E461" s="39"/>
      <c r="F461" s="38" t="s">
        <v>121</v>
      </c>
      <c r="G461" s="37">
        <f>+G462+G464+G466+G468</f>
        <v>0</v>
      </c>
      <c r="H461" s="37">
        <f t="shared" ref="H461:I461" si="272">+H462+H464+H466+H468</f>
        <v>0</v>
      </c>
      <c r="I461" s="37">
        <f t="shared" si="272"/>
        <v>0</v>
      </c>
      <c r="J461" s="37">
        <f t="shared" ref="J461:J498" si="273">SUM(G461:I461)</f>
        <v>0</v>
      </c>
      <c r="K461" s="36"/>
    </row>
    <row r="462" spans="1:11" x14ac:dyDescent="0.2">
      <c r="A462" s="35">
        <v>2</v>
      </c>
      <c r="B462" s="32">
        <v>7</v>
      </c>
      <c r="C462" s="32">
        <v>1</v>
      </c>
      <c r="D462" s="32">
        <v>1</v>
      </c>
      <c r="E462" s="31"/>
      <c r="F462" s="30" t="s">
        <v>120</v>
      </c>
      <c r="G462" s="29">
        <f>+G463</f>
        <v>0</v>
      </c>
      <c r="H462" s="29">
        <f t="shared" ref="H462:I462" si="274">+H463</f>
        <v>0</v>
      </c>
      <c r="I462" s="29">
        <f t="shared" si="274"/>
        <v>0</v>
      </c>
      <c r="J462" s="29">
        <f t="shared" si="273"/>
        <v>0</v>
      </c>
      <c r="K462" s="28"/>
    </row>
    <row r="463" spans="1:11" x14ac:dyDescent="0.2">
      <c r="A463" s="34">
        <v>2</v>
      </c>
      <c r="B463" s="26">
        <v>7</v>
      </c>
      <c r="C463" s="26">
        <v>1</v>
      </c>
      <c r="D463" s="26">
        <v>1</v>
      </c>
      <c r="E463" s="26" t="s">
        <v>101</v>
      </c>
      <c r="F463" s="25" t="s">
        <v>120</v>
      </c>
      <c r="G463" s="24"/>
      <c r="H463" s="24"/>
      <c r="I463" s="24"/>
      <c r="J463" s="23">
        <f t="shared" si="273"/>
        <v>0</v>
      </c>
      <c r="K463" s="22">
        <f t="shared" ref="K463" si="275">J463/$J$25</f>
        <v>0</v>
      </c>
    </row>
    <row r="464" spans="1:11" x14ac:dyDescent="0.2">
      <c r="A464" s="35">
        <v>2</v>
      </c>
      <c r="B464" s="32">
        <v>7</v>
      </c>
      <c r="C464" s="32">
        <v>1</v>
      </c>
      <c r="D464" s="32">
        <v>2</v>
      </c>
      <c r="E464" s="31"/>
      <c r="F464" s="30" t="s">
        <v>119</v>
      </c>
      <c r="G464" s="29">
        <f>+G465</f>
        <v>0</v>
      </c>
      <c r="H464" s="29">
        <f t="shared" ref="H464:I464" si="276">+H465</f>
        <v>0</v>
      </c>
      <c r="I464" s="29">
        <f t="shared" si="276"/>
        <v>0</v>
      </c>
      <c r="J464" s="29">
        <f t="shared" si="273"/>
        <v>0</v>
      </c>
      <c r="K464" s="28"/>
    </row>
    <row r="465" spans="1:11" x14ac:dyDescent="0.2">
      <c r="A465" s="34">
        <v>2</v>
      </c>
      <c r="B465" s="26">
        <v>7</v>
      </c>
      <c r="C465" s="26">
        <v>1</v>
      </c>
      <c r="D465" s="26">
        <v>2</v>
      </c>
      <c r="E465" s="26" t="s">
        <v>101</v>
      </c>
      <c r="F465" s="25" t="s">
        <v>119</v>
      </c>
      <c r="G465" s="24"/>
      <c r="H465" s="24"/>
      <c r="I465" s="24"/>
      <c r="J465" s="23">
        <f t="shared" si="273"/>
        <v>0</v>
      </c>
      <c r="K465" s="22">
        <f t="shared" ref="K465" si="277">J465/$J$25</f>
        <v>0</v>
      </c>
    </row>
    <row r="466" spans="1:11" x14ac:dyDescent="0.2">
      <c r="A466" s="35">
        <v>2</v>
      </c>
      <c r="B466" s="32">
        <v>7</v>
      </c>
      <c r="C466" s="32">
        <v>1</v>
      </c>
      <c r="D466" s="32">
        <v>3</v>
      </c>
      <c r="E466" s="31"/>
      <c r="F466" s="30" t="s">
        <v>118</v>
      </c>
      <c r="G466" s="29">
        <f>+G467</f>
        <v>0</v>
      </c>
      <c r="H466" s="29">
        <f t="shared" ref="H466:I466" si="278">+H467</f>
        <v>0</v>
      </c>
      <c r="I466" s="29">
        <f t="shared" si="278"/>
        <v>0</v>
      </c>
      <c r="J466" s="29">
        <f t="shared" si="273"/>
        <v>0</v>
      </c>
      <c r="K466" s="28"/>
    </row>
    <row r="467" spans="1:11" x14ac:dyDescent="0.2">
      <c r="A467" s="34">
        <v>2</v>
      </c>
      <c r="B467" s="26">
        <v>7</v>
      </c>
      <c r="C467" s="26">
        <v>1</v>
      </c>
      <c r="D467" s="26">
        <v>3</v>
      </c>
      <c r="E467" s="26" t="s">
        <v>101</v>
      </c>
      <c r="F467" s="25" t="s">
        <v>118</v>
      </c>
      <c r="G467" s="23"/>
      <c r="H467" s="23"/>
      <c r="I467" s="24"/>
      <c r="J467" s="23">
        <f t="shared" si="273"/>
        <v>0</v>
      </c>
      <c r="K467" s="22">
        <f t="shared" ref="K467" si="279">J467/$J$25</f>
        <v>0</v>
      </c>
    </row>
    <row r="468" spans="1:11" x14ac:dyDescent="0.2">
      <c r="A468" s="35">
        <v>2</v>
      </c>
      <c r="B468" s="32">
        <v>7</v>
      </c>
      <c r="C468" s="32">
        <v>1</v>
      </c>
      <c r="D468" s="32">
        <v>4</v>
      </c>
      <c r="E468" s="31"/>
      <c r="F468" s="30" t="s">
        <v>117</v>
      </c>
      <c r="G468" s="29">
        <f>+G469</f>
        <v>0</v>
      </c>
      <c r="H468" s="29">
        <f t="shared" ref="H468:I468" si="280">+H469</f>
        <v>0</v>
      </c>
      <c r="I468" s="29">
        <f t="shared" si="280"/>
        <v>0</v>
      </c>
      <c r="J468" s="29">
        <f t="shared" si="273"/>
        <v>0</v>
      </c>
      <c r="K468" s="28"/>
    </row>
    <row r="469" spans="1:11" x14ac:dyDescent="0.2">
      <c r="A469" s="34">
        <v>2</v>
      </c>
      <c r="B469" s="26">
        <v>7</v>
      </c>
      <c r="C469" s="26">
        <v>1</v>
      </c>
      <c r="D469" s="26">
        <v>4</v>
      </c>
      <c r="E469" s="26" t="s">
        <v>101</v>
      </c>
      <c r="F469" s="25" t="s">
        <v>117</v>
      </c>
      <c r="G469" s="24"/>
      <c r="H469" s="24"/>
      <c r="I469" s="24"/>
      <c r="J469" s="23">
        <f t="shared" si="273"/>
        <v>0</v>
      </c>
      <c r="K469" s="22">
        <f t="shared" ref="K469" si="281">J469/$J$25</f>
        <v>0</v>
      </c>
    </row>
    <row r="470" spans="1:11" x14ac:dyDescent="0.2">
      <c r="A470" s="40">
        <v>2</v>
      </c>
      <c r="B470" s="39">
        <v>7</v>
      </c>
      <c r="C470" s="39">
        <v>2</v>
      </c>
      <c r="D470" s="39"/>
      <c r="E470" s="39"/>
      <c r="F470" s="38" t="s">
        <v>116</v>
      </c>
      <c r="G470" s="37">
        <f>+G471+G473+G475+G477+G479+G481+G483+G485+G487</f>
        <v>0</v>
      </c>
      <c r="H470" s="37">
        <f t="shared" ref="H470:I470" si="282">+H471+H473+H475+H477+H479+H481+H483+H485+H487</f>
        <v>0</v>
      </c>
      <c r="I470" s="37">
        <f t="shared" si="282"/>
        <v>0</v>
      </c>
      <c r="J470" s="37">
        <f>SUM(G470:I470)</f>
        <v>0</v>
      </c>
      <c r="K470" s="36"/>
    </row>
    <row r="471" spans="1:11" x14ac:dyDescent="0.2">
      <c r="A471" s="35">
        <v>2</v>
      </c>
      <c r="B471" s="32">
        <v>7</v>
      </c>
      <c r="C471" s="32">
        <v>2</v>
      </c>
      <c r="D471" s="32">
        <v>1</v>
      </c>
      <c r="E471" s="31"/>
      <c r="F471" s="30" t="s">
        <v>115</v>
      </c>
      <c r="G471" s="29">
        <f>+G472</f>
        <v>0</v>
      </c>
      <c r="H471" s="29">
        <f t="shared" ref="H471:I471" si="283">+H472</f>
        <v>0</v>
      </c>
      <c r="I471" s="29">
        <f t="shared" si="283"/>
        <v>0</v>
      </c>
      <c r="J471" s="29">
        <f>SUM(G471:I471)</f>
        <v>0</v>
      </c>
      <c r="K471" s="28"/>
    </row>
    <row r="472" spans="1:11" x14ac:dyDescent="0.2">
      <c r="A472" s="34">
        <v>2</v>
      </c>
      <c r="B472" s="26">
        <v>7</v>
      </c>
      <c r="C472" s="26">
        <v>2</v>
      </c>
      <c r="D472" s="26">
        <v>1</v>
      </c>
      <c r="E472" s="26" t="s">
        <v>101</v>
      </c>
      <c r="F472" s="25" t="s">
        <v>115</v>
      </c>
      <c r="G472" s="23"/>
      <c r="H472" s="23"/>
      <c r="I472" s="23"/>
      <c r="J472" s="23">
        <f t="shared" si="273"/>
        <v>0</v>
      </c>
      <c r="K472" s="22">
        <f t="shared" ref="K472" si="284">J472/$J$25</f>
        <v>0</v>
      </c>
    </row>
    <row r="473" spans="1:11" x14ac:dyDescent="0.2">
      <c r="A473" s="35">
        <v>2</v>
      </c>
      <c r="B473" s="32">
        <v>7</v>
      </c>
      <c r="C473" s="32">
        <v>2</v>
      </c>
      <c r="D473" s="32">
        <v>2</v>
      </c>
      <c r="E473" s="31"/>
      <c r="F473" s="30" t="s">
        <v>114</v>
      </c>
      <c r="G473" s="29">
        <f>+G474</f>
        <v>0</v>
      </c>
      <c r="H473" s="29">
        <f t="shared" ref="H473:I473" si="285">+H474</f>
        <v>0</v>
      </c>
      <c r="I473" s="29">
        <f t="shared" si="285"/>
        <v>0</v>
      </c>
      <c r="J473" s="29">
        <f t="shared" si="273"/>
        <v>0</v>
      </c>
      <c r="K473" s="28"/>
    </row>
    <row r="474" spans="1:11" x14ac:dyDescent="0.2">
      <c r="A474" s="34">
        <v>2</v>
      </c>
      <c r="B474" s="26">
        <v>7</v>
      </c>
      <c r="C474" s="26">
        <v>2</v>
      </c>
      <c r="D474" s="26">
        <v>2</v>
      </c>
      <c r="E474" s="26" t="s">
        <v>101</v>
      </c>
      <c r="F474" s="25" t="s">
        <v>114</v>
      </c>
      <c r="G474" s="23"/>
      <c r="H474" s="23"/>
      <c r="I474" s="23"/>
      <c r="J474" s="23">
        <f t="shared" si="273"/>
        <v>0</v>
      </c>
      <c r="K474" s="22">
        <f t="shared" ref="K474" si="286">J474/$J$25</f>
        <v>0</v>
      </c>
    </row>
    <row r="475" spans="1:11" x14ac:dyDescent="0.2">
      <c r="A475" s="35">
        <v>2</v>
      </c>
      <c r="B475" s="32">
        <v>7</v>
      </c>
      <c r="C475" s="32">
        <v>2</v>
      </c>
      <c r="D475" s="32">
        <v>3</v>
      </c>
      <c r="E475" s="31"/>
      <c r="F475" s="30" t="s">
        <v>113</v>
      </c>
      <c r="G475" s="29">
        <f>+G476</f>
        <v>0</v>
      </c>
      <c r="H475" s="29">
        <f t="shared" ref="H475:I475" si="287">+H476</f>
        <v>0</v>
      </c>
      <c r="I475" s="29">
        <f t="shared" si="287"/>
        <v>0</v>
      </c>
      <c r="J475" s="29">
        <f t="shared" si="273"/>
        <v>0</v>
      </c>
      <c r="K475" s="28"/>
    </row>
    <row r="476" spans="1:11" x14ac:dyDescent="0.2">
      <c r="A476" s="34">
        <v>2</v>
      </c>
      <c r="B476" s="26">
        <v>7</v>
      </c>
      <c r="C476" s="26">
        <v>2</v>
      </c>
      <c r="D476" s="26">
        <v>3</v>
      </c>
      <c r="E476" s="26" t="s">
        <v>101</v>
      </c>
      <c r="F476" s="25" t="s">
        <v>113</v>
      </c>
      <c r="G476" s="23"/>
      <c r="H476" s="23"/>
      <c r="I476" s="23"/>
      <c r="J476" s="23">
        <f t="shared" si="273"/>
        <v>0</v>
      </c>
      <c r="K476" s="22">
        <f t="shared" ref="K476" si="288">J476/$J$25</f>
        <v>0</v>
      </c>
    </row>
    <row r="477" spans="1:11" x14ac:dyDescent="0.2">
      <c r="A477" s="35">
        <v>2</v>
      </c>
      <c r="B477" s="32">
        <v>7</v>
      </c>
      <c r="C477" s="32">
        <v>2</v>
      </c>
      <c r="D477" s="32">
        <v>4</v>
      </c>
      <c r="E477" s="31"/>
      <c r="F477" s="30" t="s">
        <v>112</v>
      </c>
      <c r="G477" s="29">
        <f>+G478</f>
        <v>0</v>
      </c>
      <c r="H477" s="29">
        <f t="shared" ref="H477:I477" si="289">+H478</f>
        <v>0</v>
      </c>
      <c r="I477" s="29">
        <f t="shared" si="289"/>
        <v>0</v>
      </c>
      <c r="J477" s="29">
        <f t="shared" si="273"/>
        <v>0</v>
      </c>
      <c r="K477" s="28"/>
    </row>
    <row r="478" spans="1:11" x14ac:dyDescent="0.2">
      <c r="A478" s="34">
        <v>2</v>
      </c>
      <c r="B478" s="26">
        <v>7</v>
      </c>
      <c r="C478" s="26">
        <v>2</v>
      </c>
      <c r="D478" s="26">
        <v>4</v>
      </c>
      <c r="E478" s="26" t="s">
        <v>101</v>
      </c>
      <c r="F478" s="25" t="s">
        <v>112</v>
      </c>
      <c r="G478" s="23"/>
      <c r="H478" s="23"/>
      <c r="I478" s="23"/>
      <c r="J478" s="23">
        <f t="shared" si="273"/>
        <v>0</v>
      </c>
      <c r="K478" s="22">
        <f t="shared" ref="K478" si="290">J478/$J$25</f>
        <v>0</v>
      </c>
    </row>
    <row r="479" spans="1:11" x14ac:dyDescent="0.2">
      <c r="A479" s="35">
        <v>2</v>
      </c>
      <c r="B479" s="32">
        <v>7</v>
      </c>
      <c r="C479" s="32">
        <v>2</v>
      </c>
      <c r="D479" s="32">
        <v>5</v>
      </c>
      <c r="E479" s="31"/>
      <c r="F479" s="30" t="s">
        <v>111</v>
      </c>
      <c r="G479" s="29">
        <f>+G480</f>
        <v>0</v>
      </c>
      <c r="H479" s="29">
        <f t="shared" ref="H479:I479" si="291">+H480</f>
        <v>0</v>
      </c>
      <c r="I479" s="29">
        <f t="shared" si="291"/>
        <v>0</v>
      </c>
      <c r="J479" s="29">
        <f t="shared" si="273"/>
        <v>0</v>
      </c>
      <c r="K479" s="28"/>
    </row>
    <row r="480" spans="1:11" x14ac:dyDescent="0.2">
      <c r="A480" s="34">
        <v>2</v>
      </c>
      <c r="B480" s="26">
        <v>7</v>
      </c>
      <c r="C480" s="26">
        <v>2</v>
      </c>
      <c r="D480" s="26">
        <v>5</v>
      </c>
      <c r="E480" s="26" t="s">
        <v>101</v>
      </c>
      <c r="F480" s="25" t="s">
        <v>111</v>
      </c>
      <c r="G480" s="23"/>
      <c r="H480" s="23"/>
      <c r="I480" s="23"/>
      <c r="J480" s="23">
        <f t="shared" si="273"/>
        <v>0</v>
      </c>
      <c r="K480" s="22">
        <f t="shared" ref="K480" si="292">J480/$J$25</f>
        <v>0</v>
      </c>
    </row>
    <row r="481" spans="1:11" x14ac:dyDescent="0.2">
      <c r="A481" s="35">
        <v>2</v>
      </c>
      <c r="B481" s="32">
        <v>7</v>
      </c>
      <c r="C481" s="32">
        <v>2</v>
      </c>
      <c r="D481" s="32">
        <v>6</v>
      </c>
      <c r="E481" s="31"/>
      <c r="F481" s="30" t="s">
        <v>110</v>
      </c>
      <c r="G481" s="29">
        <f>+G482</f>
        <v>0</v>
      </c>
      <c r="H481" s="29">
        <f t="shared" ref="H481:I481" si="293">+H482</f>
        <v>0</v>
      </c>
      <c r="I481" s="29">
        <f t="shared" si="293"/>
        <v>0</v>
      </c>
      <c r="J481" s="29">
        <f t="shared" si="273"/>
        <v>0</v>
      </c>
      <c r="K481" s="28"/>
    </row>
    <row r="482" spans="1:11" x14ac:dyDescent="0.2">
      <c r="A482" s="34">
        <v>2</v>
      </c>
      <c r="B482" s="26">
        <v>7</v>
      </c>
      <c r="C482" s="26">
        <v>2</v>
      </c>
      <c r="D482" s="26">
        <v>6</v>
      </c>
      <c r="E482" s="26" t="s">
        <v>101</v>
      </c>
      <c r="F482" s="25" t="s">
        <v>110</v>
      </c>
      <c r="G482" s="23"/>
      <c r="H482" s="23"/>
      <c r="I482" s="23"/>
      <c r="J482" s="23">
        <f t="shared" si="273"/>
        <v>0</v>
      </c>
      <c r="K482" s="22">
        <f t="shared" ref="K482" si="294">J482/$J$25</f>
        <v>0</v>
      </c>
    </row>
    <row r="483" spans="1:11" x14ac:dyDescent="0.2">
      <c r="A483" s="35">
        <v>2</v>
      </c>
      <c r="B483" s="32">
        <v>7</v>
      </c>
      <c r="C483" s="32">
        <v>2</v>
      </c>
      <c r="D483" s="32">
        <v>7</v>
      </c>
      <c r="E483" s="31"/>
      <c r="F483" s="30" t="s">
        <v>109</v>
      </c>
      <c r="G483" s="29">
        <f>+G484</f>
        <v>0</v>
      </c>
      <c r="H483" s="29">
        <f t="shared" ref="H483:I483" si="295">+H484</f>
        <v>0</v>
      </c>
      <c r="I483" s="29">
        <f t="shared" si="295"/>
        <v>0</v>
      </c>
      <c r="J483" s="29">
        <f t="shared" si="273"/>
        <v>0</v>
      </c>
      <c r="K483" s="28"/>
    </row>
    <row r="484" spans="1:11" x14ac:dyDescent="0.2">
      <c r="A484" s="34">
        <v>2</v>
      </c>
      <c r="B484" s="26">
        <v>7</v>
      </c>
      <c r="C484" s="26">
        <v>2</v>
      </c>
      <c r="D484" s="26">
        <v>7</v>
      </c>
      <c r="E484" s="26" t="s">
        <v>101</v>
      </c>
      <c r="F484" s="25" t="s">
        <v>109</v>
      </c>
      <c r="G484" s="23"/>
      <c r="H484" s="23"/>
      <c r="I484" s="23"/>
      <c r="J484" s="23">
        <f t="shared" si="273"/>
        <v>0</v>
      </c>
      <c r="K484" s="22">
        <f t="shared" ref="K484" si="296">J484/$J$25</f>
        <v>0</v>
      </c>
    </row>
    <row r="485" spans="1:11" x14ac:dyDescent="0.2">
      <c r="A485" s="35">
        <v>2</v>
      </c>
      <c r="B485" s="32">
        <v>7</v>
      </c>
      <c r="C485" s="32">
        <v>2</v>
      </c>
      <c r="D485" s="32">
        <v>8</v>
      </c>
      <c r="E485" s="31"/>
      <c r="F485" s="30" t="s">
        <v>108</v>
      </c>
      <c r="G485" s="29">
        <f>+G486</f>
        <v>0</v>
      </c>
      <c r="H485" s="29">
        <f t="shared" ref="H485:I485" si="297">+H486</f>
        <v>0</v>
      </c>
      <c r="I485" s="29">
        <f t="shared" si="297"/>
        <v>0</v>
      </c>
      <c r="J485" s="29">
        <f t="shared" si="273"/>
        <v>0</v>
      </c>
      <c r="K485" s="28"/>
    </row>
    <row r="486" spans="1:11" x14ac:dyDescent="0.2">
      <c r="A486" s="34">
        <v>2</v>
      </c>
      <c r="B486" s="26">
        <v>7</v>
      </c>
      <c r="C486" s="26">
        <v>2</v>
      </c>
      <c r="D486" s="26">
        <v>8</v>
      </c>
      <c r="E486" s="26" t="s">
        <v>101</v>
      </c>
      <c r="F486" s="25" t="s">
        <v>108</v>
      </c>
      <c r="G486" s="23"/>
      <c r="H486" s="23"/>
      <c r="I486" s="23"/>
      <c r="J486" s="23">
        <f t="shared" si="273"/>
        <v>0</v>
      </c>
      <c r="K486" s="22">
        <f t="shared" ref="K486" si="298">J486/$J$25</f>
        <v>0</v>
      </c>
    </row>
    <row r="487" spans="1:11" x14ac:dyDescent="0.2">
      <c r="A487" s="35">
        <v>2</v>
      </c>
      <c r="B487" s="32">
        <v>7</v>
      </c>
      <c r="C487" s="32">
        <v>2</v>
      </c>
      <c r="D487" s="32">
        <v>9</v>
      </c>
      <c r="E487" s="31"/>
      <c r="F487" s="30" t="s">
        <v>107</v>
      </c>
      <c r="G487" s="29">
        <f>+G488</f>
        <v>0</v>
      </c>
      <c r="H487" s="29">
        <f t="shared" ref="H487:I487" si="299">+H488</f>
        <v>0</v>
      </c>
      <c r="I487" s="29">
        <f t="shared" si="299"/>
        <v>0</v>
      </c>
      <c r="J487" s="29">
        <f t="shared" si="273"/>
        <v>0</v>
      </c>
      <c r="K487" s="28"/>
    </row>
    <row r="488" spans="1:11" x14ac:dyDescent="0.2">
      <c r="A488" s="34">
        <v>2</v>
      </c>
      <c r="B488" s="26">
        <v>7</v>
      </c>
      <c r="C488" s="26">
        <v>2</v>
      </c>
      <c r="D488" s="26">
        <v>9</v>
      </c>
      <c r="E488" s="26" t="s">
        <v>101</v>
      </c>
      <c r="F488" s="25" t="s">
        <v>107</v>
      </c>
      <c r="G488" s="23"/>
      <c r="H488" s="23"/>
      <c r="I488" s="23"/>
      <c r="J488" s="23">
        <f t="shared" si="273"/>
        <v>0</v>
      </c>
      <c r="K488" s="22">
        <f t="shared" ref="K488" si="300">J488/$J$25</f>
        <v>0</v>
      </c>
    </row>
    <row r="489" spans="1:11" x14ac:dyDescent="0.2">
      <c r="A489" s="40">
        <v>2</v>
      </c>
      <c r="B489" s="39">
        <v>7</v>
      </c>
      <c r="C489" s="39">
        <v>3</v>
      </c>
      <c r="D489" s="39"/>
      <c r="E489" s="39"/>
      <c r="F489" s="38" t="s">
        <v>106</v>
      </c>
      <c r="G489" s="37">
        <f>+G490+G492</f>
        <v>0</v>
      </c>
      <c r="H489" s="37">
        <f t="shared" ref="H489:I489" si="301">+H490+H492</f>
        <v>0</v>
      </c>
      <c r="I489" s="37">
        <f t="shared" si="301"/>
        <v>0</v>
      </c>
      <c r="J489" s="37">
        <f t="shared" si="273"/>
        <v>0</v>
      </c>
      <c r="K489" s="36"/>
    </row>
    <row r="490" spans="1:11" x14ac:dyDescent="0.2">
      <c r="A490" s="35">
        <v>2</v>
      </c>
      <c r="B490" s="32">
        <v>7</v>
      </c>
      <c r="C490" s="32">
        <v>3</v>
      </c>
      <c r="D490" s="32">
        <v>1</v>
      </c>
      <c r="E490" s="31"/>
      <c r="F490" s="30" t="s">
        <v>105</v>
      </c>
      <c r="G490" s="29">
        <f>+G491</f>
        <v>0</v>
      </c>
      <c r="H490" s="29">
        <f t="shared" ref="H490:I490" si="302">+H491</f>
        <v>0</v>
      </c>
      <c r="I490" s="29">
        <f t="shared" si="302"/>
        <v>0</v>
      </c>
      <c r="J490" s="29">
        <f t="shared" si="273"/>
        <v>0</v>
      </c>
      <c r="K490" s="28"/>
    </row>
    <row r="491" spans="1:11" x14ac:dyDescent="0.2">
      <c r="A491" s="34">
        <v>2</v>
      </c>
      <c r="B491" s="26">
        <v>7</v>
      </c>
      <c r="C491" s="26">
        <v>3</v>
      </c>
      <c r="D491" s="26">
        <v>1</v>
      </c>
      <c r="E491" s="26" t="s">
        <v>101</v>
      </c>
      <c r="F491" s="25" t="s">
        <v>105</v>
      </c>
      <c r="G491" s="23"/>
      <c r="H491" s="23"/>
      <c r="I491" s="23"/>
      <c r="J491" s="23">
        <f t="shared" si="273"/>
        <v>0</v>
      </c>
      <c r="K491" s="22">
        <f t="shared" ref="K491" si="303">J491/$J$25</f>
        <v>0</v>
      </c>
    </row>
    <row r="492" spans="1:11" x14ac:dyDescent="0.2">
      <c r="A492" s="35">
        <v>2</v>
      </c>
      <c r="B492" s="32">
        <v>7</v>
      </c>
      <c r="C492" s="32">
        <v>3</v>
      </c>
      <c r="D492" s="32">
        <v>2</v>
      </c>
      <c r="E492" s="31"/>
      <c r="F492" s="30" t="s">
        <v>104</v>
      </c>
      <c r="G492" s="29">
        <f>+G493</f>
        <v>0</v>
      </c>
      <c r="H492" s="29">
        <f t="shared" ref="H492:I492" si="304">+H493</f>
        <v>0</v>
      </c>
      <c r="I492" s="29">
        <f t="shared" si="304"/>
        <v>0</v>
      </c>
      <c r="J492" s="29">
        <f t="shared" si="273"/>
        <v>0</v>
      </c>
      <c r="K492" s="28"/>
    </row>
    <row r="493" spans="1:11" x14ac:dyDescent="0.2">
      <c r="A493" s="34">
        <v>2</v>
      </c>
      <c r="B493" s="26">
        <v>7</v>
      </c>
      <c r="C493" s="26">
        <v>3</v>
      </c>
      <c r="D493" s="26">
        <v>2</v>
      </c>
      <c r="E493" s="26" t="s">
        <v>101</v>
      </c>
      <c r="F493" s="25" t="s">
        <v>104</v>
      </c>
      <c r="G493" s="23"/>
      <c r="H493" s="23"/>
      <c r="I493" s="23"/>
      <c r="J493" s="23">
        <f t="shared" si="273"/>
        <v>0</v>
      </c>
      <c r="K493" s="22">
        <f t="shared" ref="K493" si="305">J493/$J$25</f>
        <v>0</v>
      </c>
    </row>
    <row r="494" spans="1:11" ht="25.5" x14ac:dyDescent="0.2">
      <c r="A494" s="40">
        <v>2</v>
      </c>
      <c r="B494" s="39">
        <v>7</v>
      </c>
      <c r="C494" s="39">
        <v>4</v>
      </c>
      <c r="D494" s="39"/>
      <c r="E494" s="39"/>
      <c r="F494" s="38" t="s">
        <v>103</v>
      </c>
      <c r="G494" s="37">
        <f>+G495+G497</f>
        <v>0</v>
      </c>
      <c r="H494" s="37">
        <f t="shared" ref="H494:I494" si="306">+H495+H497</f>
        <v>0</v>
      </c>
      <c r="I494" s="37">
        <f t="shared" si="306"/>
        <v>0</v>
      </c>
      <c r="J494" s="37">
        <f t="shared" si="273"/>
        <v>0</v>
      </c>
      <c r="K494" s="36"/>
    </row>
    <row r="495" spans="1:11" x14ac:dyDescent="0.2">
      <c r="A495" s="35">
        <v>2</v>
      </c>
      <c r="B495" s="32">
        <v>7</v>
      </c>
      <c r="C495" s="32">
        <v>4</v>
      </c>
      <c r="D495" s="32">
        <v>1</v>
      </c>
      <c r="E495" s="31"/>
      <c r="F495" s="30" t="s">
        <v>102</v>
      </c>
      <c r="G495" s="29">
        <f>+G496</f>
        <v>0</v>
      </c>
      <c r="H495" s="29">
        <f t="shared" ref="H495:I495" si="307">+H496</f>
        <v>0</v>
      </c>
      <c r="I495" s="29">
        <f t="shared" si="307"/>
        <v>0</v>
      </c>
      <c r="J495" s="29">
        <f t="shared" si="273"/>
        <v>0</v>
      </c>
      <c r="K495" s="28"/>
    </row>
    <row r="496" spans="1:11" x14ac:dyDescent="0.2">
      <c r="A496" s="34">
        <v>2</v>
      </c>
      <c r="B496" s="26">
        <v>7</v>
      </c>
      <c r="C496" s="26">
        <v>4</v>
      </c>
      <c r="D496" s="26">
        <v>1</v>
      </c>
      <c r="E496" s="26" t="s">
        <v>101</v>
      </c>
      <c r="F496" s="25" t="s">
        <v>102</v>
      </c>
      <c r="G496" s="23"/>
      <c r="H496" s="23"/>
      <c r="I496" s="23"/>
      <c r="J496" s="23">
        <f t="shared" si="273"/>
        <v>0</v>
      </c>
      <c r="K496" s="22">
        <f t="shared" ref="K496" si="308">J496/$J$25</f>
        <v>0</v>
      </c>
    </row>
    <row r="497" spans="1:11" ht="25.5" x14ac:dyDescent="0.2">
      <c r="A497" s="33">
        <v>2</v>
      </c>
      <c r="B497" s="32">
        <v>7</v>
      </c>
      <c r="C497" s="32">
        <v>4</v>
      </c>
      <c r="D497" s="32">
        <v>2</v>
      </c>
      <c r="E497" s="31"/>
      <c r="F497" s="30" t="s">
        <v>100</v>
      </c>
      <c r="G497" s="29">
        <f>+G498</f>
        <v>0</v>
      </c>
      <c r="H497" s="29">
        <f t="shared" ref="H497:I497" si="309">+H498</f>
        <v>0</v>
      </c>
      <c r="I497" s="29">
        <f t="shared" si="309"/>
        <v>0</v>
      </c>
      <c r="J497" s="29">
        <f t="shared" si="273"/>
        <v>0</v>
      </c>
      <c r="K497" s="28"/>
    </row>
    <row r="498" spans="1:11" ht="25.5" x14ac:dyDescent="0.2">
      <c r="A498" s="27">
        <v>2</v>
      </c>
      <c r="B498" s="26">
        <v>7</v>
      </c>
      <c r="C498" s="26">
        <v>4</v>
      </c>
      <c r="D498" s="26">
        <v>2</v>
      </c>
      <c r="E498" s="26" t="s">
        <v>101</v>
      </c>
      <c r="F498" s="25" t="s">
        <v>100</v>
      </c>
      <c r="G498" s="24"/>
      <c r="H498" s="24"/>
      <c r="I498" s="24"/>
      <c r="J498" s="23">
        <f t="shared" si="273"/>
        <v>0</v>
      </c>
      <c r="K498" s="22">
        <f t="shared" ref="K498" si="310">J498/$J$25</f>
        <v>0</v>
      </c>
    </row>
    <row r="499" spans="1:11" ht="15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1"/>
    </row>
    <row r="500" spans="1:11" ht="15" x14ac:dyDescent="0.25">
      <c r="A500" s="20"/>
      <c r="B500" s="20"/>
      <c r="C500" s="20"/>
      <c r="D500" s="20"/>
      <c r="E500" s="20"/>
      <c r="J500" s="20"/>
      <c r="K500" s="20"/>
    </row>
    <row r="501" spans="1:11" ht="15" x14ac:dyDescent="0.25">
      <c r="A501" s="20"/>
      <c r="B501" s="20"/>
      <c r="C501" s="20"/>
      <c r="D501" s="20"/>
      <c r="E501" s="20"/>
      <c r="J501" s="20"/>
      <c r="K501" s="20"/>
    </row>
    <row r="502" spans="1:11" ht="15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</row>
    <row r="503" spans="1:11" ht="15" x14ac:dyDescent="0.25">
      <c r="A503" s="20"/>
      <c r="B503" s="20"/>
      <c r="C503" s="20"/>
      <c r="D503" s="20"/>
      <c r="E503" s="20"/>
      <c r="F503" s="108" t="s">
        <v>475</v>
      </c>
      <c r="G503" s="20"/>
      <c r="H503" s="109" t="s">
        <v>476</v>
      </c>
      <c r="I503" s="109"/>
      <c r="J503" s="20"/>
      <c r="K503" s="20"/>
    </row>
    <row r="504" spans="1:11" ht="15" x14ac:dyDescent="0.25">
      <c r="A504" s="20"/>
      <c r="B504" s="20"/>
      <c r="C504" s="20"/>
      <c r="D504" s="20"/>
      <c r="E504" s="20"/>
      <c r="F504" s="110" t="s">
        <v>477</v>
      </c>
      <c r="G504" s="20"/>
      <c r="H504" s="110" t="s">
        <v>478</v>
      </c>
      <c r="I504" s="20"/>
      <c r="J504" s="20"/>
      <c r="K504" s="20"/>
    </row>
    <row r="505" spans="1:11" ht="15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</row>
    <row r="506" spans="1:11" ht="15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</row>
    <row r="507" spans="1:11" ht="15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</row>
    <row r="508" spans="1:11" ht="15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</row>
  </sheetData>
  <protectedRanges>
    <protectedRange sqref="G29:I34 G45:I45 G47:I47 G49:I52 G55:I55 G57:I65 G36:I43" name="Rango1_1_1"/>
  </protectedRanges>
  <mergeCells count="21">
    <mergeCell ref="A2:I2"/>
    <mergeCell ref="A3:K3"/>
    <mergeCell ref="A4:K4"/>
    <mergeCell ref="A5:K5"/>
    <mergeCell ref="A6:K6"/>
    <mergeCell ref="J22:J24"/>
    <mergeCell ref="K22:K24"/>
    <mergeCell ref="A7:K7"/>
    <mergeCell ref="A21:E21"/>
    <mergeCell ref="G21:I21"/>
    <mergeCell ref="A23:A24"/>
    <mergeCell ref="B23:B24"/>
    <mergeCell ref="C23:C24"/>
    <mergeCell ref="D23:D24"/>
    <mergeCell ref="E23:E24"/>
    <mergeCell ref="G23:G24"/>
    <mergeCell ref="H23:H24"/>
    <mergeCell ref="I23:I24"/>
    <mergeCell ref="A22:E22"/>
    <mergeCell ref="F22:F24"/>
    <mergeCell ref="G22:I22"/>
  </mergeCells>
  <pageMargins left="0.7" right="0.7" top="0.75" bottom="0.75" header="0.3" footer="0.3"/>
  <pageSetup scale="6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topLeftCell="A58" workbookViewId="0">
      <selection activeCell="H88" sqref="H88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3.85546875" customWidth="1"/>
    <col min="5" max="5" width="14.140625" customWidth="1"/>
    <col min="6" max="6" width="14" customWidth="1"/>
    <col min="7" max="7" width="13.28515625" customWidth="1"/>
    <col min="8" max="8" width="13.5703125" customWidth="1"/>
    <col min="9" max="9" width="14" customWidth="1"/>
    <col min="10" max="10" width="14.42578125" customWidth="1"/>
    <col min="11" max="11" width="12.42578125" customWidth="1"/>
    <col min="12" max="12" width="11.5703125" customWidth="1"/>
    <col min="13" max="13" width="11.85546875" customWidth="1"/>
    <col min="14" max="14" width="12.7109375" customWidth="1"/>
  </cols>
  <sheetData>
    <row r="1" spans="1:14" ht="18.75" x14ac:dyDescent="0.25">
      <c r="A1" s="151" t="s">
        <v>95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14" ht="18.75" x14ac:dyDescent="0.25">
      <c r="A2" s="151" t="s">
        <v>96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4" ht="18.75" x14ac:dyDescent="0.25">
      <c r="A3" s="151" t="s">
        <v>97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</row>
    <row r="4" spans="1:14" ht="15.75" x14ac:dyDescent="0.25">
      <c r="A4" s="152" t="s">
        <v>98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</row>
    <row r="5" spans="1:14" x14ac:dyDescent="0.25">
      <c r="A5" s="153" t="s">
        <v>36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</row>
    <row r="7" spans="1:14" ht="15.75" x14ac:dyDescent="0.25">
      <c r="A7" s="2" t="s">
        <v>0</v>
      </c>
      <c r="B7" s="3" t="s">
        <v>94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 t="s">
        <v>85</v>
      </c>
      <c r="J7" s="3" t="s">
        <v>86</v>
      </c>
      <c r="K7" s="3" t="s">
        <v>87</v>
      </c>
      <c r="L7" s="3" t="s">
        <v>88</v>
      </c>
      <c r="M7" s="3" t="s">
        <v>89</v>
      </c>
      <c r="N7" s="3" t="s">
        <v>90</v>
      </c>
    </row>
    <row r="8" spans="1:14" x14ac:dyDescent="0.25">
      <c r="A8" s="4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30" x14ac:dyDescent="0.25">
      <c r="A9" s="1" t="s">
        <v>2</v>
      </c>
      <c r="B9" s="16">
        <f>SUM(C9:N9)</f>
        <v>191019277.15999997</v>
      </c>
      <c r="C9" s="17">
        <f>SUM(C10:C14)</f>
        <v>24858456.620000001</v>
      </c>
      <c r="D9" s="17">
        <f t="shared" ref="D9:N9" si="0">SUM(D10:D14)</f>
        <v>20651202.32</v>
      </c>
      <c r="E9" s="17">
        <f t="shared" si="0"/>
        <v>31821032.309999999</v>
      </c>
      <c r="F9" s="17">
        <f t="shared" si="0"/>
        <v>30077839.329999998</v>
      </c>
      <c r="G9" s="17">
        <f t="shared" si="0"/>
        <v>20437510.989999998</v>
      </c>
      <c r="H9" s="17">
        <f t="shared" si="0"/>
        <v>8683364.9199999999</v>
      </c>
      <c r="I9" s="17">
        <f t="shared" si="0"/>
        <v>25442062.629999995</v>
      </c>
      <c r="J9" s="17">
        <f t="shared" si="0"/>
        <v>29047808.039999999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</row>
    <row r="10" spans="1:14" x14ac:dyDescent="0.25">
      <c r="A10" s="6" t="s">
        <v>3</v>
      </c>
      <c r="B10" s="18">
        <f>SUM(C10:N10)</f>
        <v>119537386.33000001</v>
      </c>
      <c r="C10" s="7">
        <v>16277248.85</v>
      </c>
      <c r="D10" s="7">
        <v>17736697.600000001</v>
      </c>
      <c r="E10" s="7">
        <v>18666222.899999999</v>
      </c>
      <c r="F10" s="7">
        <v>16572430.540000001</v>
      </c>
      <c r="G10" s="7">
        <v>17429551.539999999</v>
      </c>
      <c r="H10" s="7">
        <v>1582902.45</v>
      </c>
      <c r="I10" s="7">
        <v>6290722.3300000001</v>
      </c>
      <c r="J10" s="7">
        <v>24981610.119999997</v>
      </c>
      <c r="K10" s="7"/>
      <c r="L10" s="7"/>
      <c r="M10" s="7"/>
      <c r="N10" s="7"/>
    </row>
    <row r="11" spans="1:14" x14ac:dyDescent="0.25">
      <c r="A11" s="6" t="s">
        <v>4</v>
      </c>
      <c r="B11" s="18">
        <f t="shared" ref="B11:B14" si="1">SUM(C11:N11)</f>
        <v>53914219.319999993</v>
      </c>
      <c r="C11" s="7">
        <v>6087716.5599999996</v>
      </c>
      <c r="D11" s="7">
        <v>440267</v>
      </c>
      <c r="E11" s="7">
        <v>10685927.82</v>
      </c>
      <c r="F11" s="7">
        <v>11169691.959999999</v>
      </c>
      <c r="G11" s="7">
        <v>461267</v>
      </c>
      <c r="H11" s="7">
        <v>7100462.4699999997</v>
      </c>
      <c r="I11" s="7">
        <v>17449237.509999998</v>
      </c>
      <c r="J11" s="7">
        <v>519649</v>
      </c>
      <c r="K11" s="7"/>
      <c r="L11" s="7"/>
      <c r="M11" s="7"/>
      <c r="N11" s="7"/>
    </row>
    <row r="12" spans="1:14" ht="30" x14ac:dyDescent="0.25">
      <c r="A12" s="6" t="s">
        <v>37</v>
      </c>
      <c r="B12" s="18">
        <f t="shared" si="1"/>
        <v>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30" x14ac:dyDescent="0.25">
      <c r="A13" s="6" t="s">
        <v>5</v>
      </c>
      <c r="B13" s="18">
        <f t="shared" si="1"/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30" x14ac:dyDescent="0.25">
      <c r="A14" s="6" t="s">
        <v>6</v>
      </c>
      <c r="B14" s="18">
        <f t="shared" si="1"/>
        <v>17567671.510000002</v>
      </c>
      <c r="C14" s="7">
        <v>2493491.21</v>
      </c>
      <c r="D14" s="7">
        <v>2474237.7200000002</v>
      </c>
      <c r="E14" s="7">
        <v>2468881.5900000003</v>
      </c>
      <c r="F14" s="7">
        <v>2335716.8299999996</v>
      </c>
      <c r="G14" s="7">
        <v>2546692.4500000002</v>
      </c>
      <c r="H14" s="7"/>
      <c r="I14" s="7">
        <v>1702102.79</v>
      </c>
      <c r="J14" s="7">
        <v>3546548.9200000004</v>
      </c>
      <c r="K14" s="7"/>
      <c r="L14" s="7"/>
      <c r="M14" s="7"/>
      <c r="N14" s="7"/>
    </row>
    <row r="15" spans="1:14" x14ac:dyDescent="0.25">
      <c r="A15" s="1" t="s">
        <v>7</v>
      </c>
      <c r="B15" s="16">
        <f>SUM(C15:N15)</f>
        <v>60893401.691</v>
      </c>
      <c r="C15" s="17">
        <f>SUM(C16:C24)</f>
        <v>37562.92</v>
      </c>
      <c r="D15" s="17">
        <f t="shared" ref="D15:N15" si="2">SUM(D16:D24)</f>
        <v>3857936.2899999996</v>
      </c>
      <c r="E15" s="17">
        <f t="shared" si="2"/>
        <v>31261267.640000001</v>
      </c>
      <c r="F15" s="17">
        <f t="shared" si="2"/>
        <v>4816707.7699999996</v>
      </c>
      <c r="G15" s="17">
        <f t="shared" si="2"/>
        <v>3949112.2600000002</v>
      </c>
      <c r="H15" s="17">
        <f t="shared" si="2"/>
        <v>7345119.79</v>
      </c>
      <c r="I15" s="17">
        <f t="shared" si="2"/>
        <v>4201278.3</v>
      </c>
      <c r="J15" s="17">
        <f t="shared" si="2"/>
        <v>5424416.7209999999</v>
      </c>
      <c r="K15" s="17">
        <f t="shared" si="2"/>
        <v>0</v>
      </c>
      <c r="L15" s="17">
        <f t="shared" si="2"/>
        <v>0</v>
      </c>
      <c r="M15" s="17">
        <f t="shared" si="2"/>
        <v>0</v>
      </c>
      <c r="N15" s="17">
        <f t="shared" si="2"/>
        <v>0</v>
      </c>
    </row>
    <row r="16" spans="1:14" x14ac:dyDescent="0.25">
      <c r="A16" s="6" t="s">
        <v>8</v>
      </c>
      <c r="B16" s="18">
        <f t="shared" ref="B16:B24" si="3">SUM(C16:N16)</f>
        <v>9102004.2899999991</v>
      </c>
      <c r="C16" s="7"/>
      <c r="D16" s="7"/>
      <c r="E16" s="7">
        <v>2668277.0999999996</v>
      </c>
      <c r="F16" s="7">
        <v>1564500</v>
      </c>
      <c r="G16" s="7">
        <v>1419852</v>
      </c>
      <c r="H16" s="7">
        <v>1233150.94</v>
      </c>
      <c r="I16" s="7">
        <v>331500.52</v>
      </c>
      <c r="J16" s="7">
        <v>1884723.73</v>
      </c>
      <c r="K16" s="7"/>
      <c r="L16" s="7"/>
      <c r="M16" s="7"/>
      <c r="N16" s="7"/>
    </row>
    <row r="17" spans="1:14" ht="30" x14ac:dyDescent="0.25">
      <c r="A17" s="6" t="s">
        <v>9</v>
      </c>
      <c r="B17" s="18">
        <f>SUM(C17:N17)</f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5">
      <c r="A18" s="6" t="s">
        <v>10</v>
      </c>
      <c r="B18" s="18">
        <f t="shared" si="3"/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8" customHeight="1" x14ac:dyDescent="0.25">
      <c r="A19" s="6" t="s">
        <v>11</v>
      </c>
      <c r="B19" s="18">
        <f t="shared" si="3"/>
        <v>172260.33000000002</v>
      </c>
      <c r="C19" s="7"/>
      <c r="D19" s="7">
        <v>4547.51</v>
      </c>
      <c r="E19" s="7">
        <v>16612.82</v>
      </c>
      <c r="F19" s="7"/>
      <c r="G19" s="7">
        <v>150000</v>
      </c>
      <c r="H19" s="7"/>
      <c r="I19" s="7"/>
      <c r="J19" s="7">
        <v>1100</v>
      </c>
      <c r="K19" s="7"/>
      <c r="L19" s="7"/>
      <c r="M19" s="7"/>
      <c r="N19" s="7"/>
    </row>
    <row r="20" spans="1:14" x14ac:dyDescent="0.25">
      <c r="A20" s="6" t="s">
        <v>12</v>
      </c>
      <c r="B20" s="18">
        <f t="shared" si="3"/>
        <v>2745183.88</v>
      </c>
      <c r="C20" s="7"/>
      <c r="D20" s="7"/>
      <c r="E20" s="7">
        <v>33200</v>
      </c>
      <c r="F20" s="7">
        <v>2500</v>
      </c>
      <c r="G20" s="7"/>
      <c r="H20" s="7">
        <v>2664344.54</v>
      </c>
      <c r="I20" s="7">
        <v>4159.34</v>
      </c>
      <c r="J20" s="7">
        <v>40980</v>
      </c>
      <c r="K20" s="7"/>
      <c r="L20" s="7"/>
      <c r="M20" s="7"/>
      <c r="N20" s="7"/>
    </row>
    <row r="21" spans="1:14" x14ac:dyDescent="0.25">
      <c r="A21" s="6" t="s">
        <v>13</v>
      </c>
      <c r="B21" s="18">
        <f t="shared" si="3"/>
        <v>2997039.4</v>
      </c>
      <c r="C21" s="7"/>
      <c r="D21" s="7">
        <v>1187242.6499999999</v>
      </c>
      <c r="E21" s="7">
        <v>198975.03999999998</v>
      </c>
      <c r="F21" s="7">
        <v>239196.36</v>
      </c>
      <c r="G21" s="7">
        <v>351222.56</v>
      </c>
      <c r="H21" s="7">
        <v>335135.63</v>
      </c>
      <c r="I21" s="7">
        <v>150768</v>
      </c>
      <c r="J21" s="7">
        <v>534499.16</v>
      </c>
      <c r="K21" s="7"/>
      <c r="L21" s="7"/>
      <c r="M21" s="7"/>
      <c r="N21" s="7"/>
    </row>
    <row r="22" spans="1:14" ht="45" x14ac:dyDescent="0.25">
      <c r="A22" s="6" t="s">
        <v>14</v>
      </c>
      <c r="B22" s="18">
        <f t="shared" si="3"/>
        <v>30854222.251000002</v>
      </c>
      <c r="C22" s="7"/>
      <c r="D22" s="7">
        <v>100152.2</v>
      </c>
      <c r="E22" s="7">
        <v>26657004.84</v>
      </c>
      <c r="F22" s="7">
        <v>8142</v>
      </c>
      <c r="G22" s="7">
        <v>330370.05</v>
      </c>
      <c r="H22" s="7">
        <v>466115.19999999995</v>
      </c>
      <c r="I22" s="7">
        <v>2528755.92</v>
      </c>
      <c r="J22" s="7">
        <v>763682.04099999985</v>
      </c>
      <c r="K22" s="7"/>
      <c r="L22" s="7"/>
      <c r="M22" s="7"/>
      <c r="N22" s="7"/>
    </row>
    <row r="23" spans="1:14" ht="30" x14ac:dyDescent="0.25">
      <c r="A23" s="6" t="s">
        <v>15</v>
      </c>
      <c r="B23" s="18">
        <f t="shared" si="3"/>
        <v>8019328.7299999995</v>
      </c>
      <c r="C23" s="7">
        <v>37562.92</v>
      </c>
      <c r="D23" s="7">
        <v>1392842.53</v>
      </c>
      <c r="E23" s="7">
        <v>1687197.84</v>
      </c>
      <c r="F23" s="7">
        <v>632000.75</v>
      </c>
      <c r="G23" s="7">
        <v>969348.05</v>
      </c>
      <c r="H23" s="7">
        <v>1843533.18</v>
      </c>
      <c r="I23" s="7">
        <v>412908.97</v>
      </c>
      <c r="J23" s="7">
        <v>1043934.49</v>
      </c>
      <c r="K23" s="7"/>
      <c r="L23" s="7"/>
      <c r="M23" s="7"/>
      <c r="N23" s="7"/>
    </row>
    <row r="24" spans="1:14" ht="30" x14ac:dyDescent="0.25">
      <c r="A24" s="6" t="s">
        <v>38</v>
      </c>
      <c r="B24" s="18">
        <f t="shared" si="3"/>
        <v>7003362.8099999996</v>
      </c>
      <c r="C24" s="7"/>
      <c r="D24" s="7">
        <v>1173151.3999999999</v>
      </c>
      <c r="E24" s="7"/>
      <c r="F24" s="7">
        <v>2370368.66</v>
      </c>
      <c r="G24" s="7">
        <v>728319.6</v>
      </c>
      <c r="H24" s="7">
        <v>802840.3</v>
      </c>
      <c r="I24" s="7">
        <v>773185.55</v>
      </c>
      <c r="J24" s="7">
        <v>1155497.3</v>
      </c>
      <c r="K24" s="7"/>
      <c r="L24" s="7"/>
      <c r="M24" s="7"/>
      <c r="N24" s="7"/>
    </row>
    <row r="25" spans="1:14" x14ac:dyDescent="0.25">
      <c r="A25" s="1" t="s">
        <v>16</v>
      </c>
      <c r="B25" s="16">
        <f>SUM(C25:N25)</f>
        <v>266228988.94</v>
      </c>
      <c r="C25" s="17">
        <f>SUM(C26:C34)</f>
        <v>11359379.41</v>
      </c>
      <c r="D25" s="17">
        <f t="shared" ref="D25:M25" si="4">SUM(D26:D34)</f>
        <v>46228413.760000005</v>
      </c>
      <c r="E25" s="17">
        <f t="shared" si="4"/>
        <v>27361438.550000004</v>
      </c>
      <c r="F25" s="17">
        <f t="shared" si="4"/>
        <v>20523367.899999999</v>
      </c>
      <c r="G25" s="17">
        <f t="shared" si="4"/>
        <v>35644853.500000007</v>
      </c>
      <c r="H25" s="17">
        <f t="shared" si="4"/>
        <v>36388757.620000005</v>
      </c>
      <c r="I25" s="17">
        <f t="shared" si="4"/>
        <v>47469095.75</v>
      </c>
      <c r="J25" s="17">
        <f t="shared" si="4"/>
        <v>41253682.450000003</v>
      </c>
      <c r="K25" s="17">
        <f t="shared" si="4"/>
        <v>0</v>
      </c>
      <c r="L25" s="17">
        <f t="shared" si="4"/>
        <v>0</v>
      </c>
      <c r="M25" s="17">
        <f t="shared" si="4"/>
        <v>0</v>
      </c>
      <c r="N25" s="17">
        <f>SUM(N26:N34)</f>
        <v>0</v>
      </c>
    </row>
    <row r="26" spans="1:14" ht="30" x14ac:dyDescent="0.25">
      <c r="A26" s="6" t="s">
        <v>17</v>
      </c>
      <c r="B26" s="18">
        <f t="shared" ref="B26:B32" si="5">SUM(C26:N26)</f>
        <v>5774288.0299999993</v>
      </c>
      <c r="C26" s="7">
        <v>720157.43</v>
      </c>
      <c r="D26" s="7">
        <v>705924.62</v>
      </c>
      <c r="E26" s="7">
        <v>634164.62</v>
      </c>
      <c r="F26" s="7">
        <v>600957.87</v>
      </c>
      <c r="G26" s="7">
        <v>715789.25</v>
      </c>
      <c r="H26" s="7">
        <v>733257</v>
      </c>
      <c r="I26" s="7">
        <v>805816.3</v>
      </c>
      <c r="J26" s="7">
        <v>858220.94</v>
      </c>
      <c r="K26" s="7"/>
      <c r="L26" s="7"/>
      <c r="M26" s="7"/>
      <c r="N26" s="7"/>
    </row>
    <row r="27" spans="1:14" x14ac:dyDescent="0.25">
      <c r="A27" s="6" t="s">
        <v>18</v>
      </c>
      <c r="B27" s="18">
        <f t="shared" si="5"/>
        <v>2038295.2</v>
      </c>
      <c r="C27" s="7"/>
      <c r="D27" s="7"/>
      <c r="E27" s="7"/>
      <c r="F27" s="7"/>
      <c r="G27" s="7">
        <v>2026684</v>
      </c>
      <c r="H27" s="7"/>
      <c r="I27" s="7">
        <v>11611.2</v>
      </c>
      <c r="J27" s="7"/>
      <c r="K27" s="7"/>
      <c r="L27" s="7"/>
      <c r="M27" s="7"/>
      <c r="N27" s="7"/>
    </row>
    <row r="28" spans="1:14" ht="30" x14ac:dyDescent="0.25">
      <c r="A28" s="6" t="s">
        <v>19</v>
      </c>
      <c r="B28" s="18">
        <f t="shared" si="5"/>
        <v>3525183.9</v>
      </c>
      <c r="C28" s="7"/>
      <c r="D28" s="7">
        <v>260392.36</v>
      </c>
      <c r="E28" s="7">
        <v>3450</v>
      </c>
      <c r="F28" s="7">
        <v>173307.09</v>
      </c>
      <c r="G28" s="7">
        <v>1384116.4</v>
      </c>
      <c r="H28" s="7">
        <v>66218</v>
      </c>
      <c r="I28" s="7">
        <v>1386984.98</v>
      </c>
      <c r="J28" s="7">
        <v>250715.07</v>
      </c>
      <c r="K28" s="7"/>
      <c r="L28" s="7"/>
      <c r="M28" s="7"/>
      <c r="N28" s="7"/>
    </row>
    <row r="29" spans="1:14" x14ac:dyDescent="0.25">
      <c r="A29" s="6" t="s">
        <v>20</v>
      </c>
      <c r="B29" s="18">
        <f t="shared" si="5"/>
        <v>57585825.25</v>
      </c>
      <c r="C29" s="7">
        <v>3222356.5799999982</v>
      </c>
      <c r="D29" s="7">
        <v>18531024.68</v>
      </c>
      <c r="E29" s="7">
        <v>6841963.4300000016</v>
      </c>
      <c r="F29" s="7">
        <v>3377282.3499999996</v>
      </c>
      <c r="G29" s="7">
        <v>7045424.75</v>
      </c>
      <c r="H29" s="7">
        <v>4382290.2200000025</v>
      </c>
      <c r="I29" s="7">
        <v>6762569.8999999976</v>
      </c>
      <c r="J29" s="7">
        <v>7422913.339999998</v>
      </c>
      <c r="K29" s="7"/>
      <c r="L29" s="7"/>
      <c r="M29" s="7"/>
      <c r="N29" s="7"/>
    </row>
    <row r="30" spans="1:14" ht="30" x14ac:dyDescent="0.25">
      <c r="A30" s="6" t="s">
        <v>21</v>
      </c>
      <c r="B30" s="18">
        <f t="shared" si="5"/>
        <v>1948049.02</v>
      </c>
      <c r="C30" s="7"/>
      <c r="D30" s="7">
        <v>780852</v>
      </c>
      <c r="E30" s="7">
        <v>1530</v>
      </c>
      <c r="F30" s="7">
        <v>885409.02</v>
      </c>
      <c r="G30" s="7">
        <v>59400</v>
      </c>
      <c r="H30" s="7">
        <v>182650</v>
      </c>
      <c r="I30" s="7">
        <v>30118</v>
      </c>
      <c r="J30" s="7">
        <v>8090</v>
      </c>
      <c r="K30" s="7"/>
      <c r="L30" s="7"/>
      <c r="M30" s="7"/>
      <c r="N30" s="7"/>
    </row>
    <row r="31" spans="1:14" ht="30" x14ac:dyDescent="0.25">
      <c r="A31" s="6" t="s">
        <v>22</v>
      </c>
      <c r="B31" s="18">
        <f t="shared" si="5"/>
        <v>210554.52000000002</v>
      </c>
      <c r="C31" s="7"/>
      <c r="D31" s="7"/>
      <c r="E31" s="7">
        <v>5083.1400000000003</v>
      </c>
      <c r="F31" s="7">
        <v>13923.11</v>
      </c>
      <c r="G31" s="7">
        <v>37296.26</v>
      </c>
      <c r="H31" s="7">
        <v>4300</v>
      </c>
      <c r="I31" s="7">
        <v>139202.01</v>
      </c>
      <c r="J31" s="7">
        <v>10750</v>
      </c>
      <c r="K31" s="7"/>
      <c r="L31" s="7"/>
      <c r="M31" s="7"/>
      <c r="N31" s="7"/>
    </row>
    <row r="32" spans="1:14" ht="30" x14ac:dyDescent="0.25">
      <c r="A32" s="6" t="s">
        <v>23</v>
      </c>
      <c r="B32" s="18">
        <f t="shared" si="5"/>
        <v>52711031.310000002</v>
      </c>
      <c r="C32" s="7">
        <v>2523500.34</v>
      </c>
      <c r="D32" s="7">
        <v>3109580.2</v>
      </c>
      <c r="E32" s="7">
        <v>2355388.35</v>
      </c>
      <c r="F32" s="7">
        <v>186878.5</v>
      </c>
      <c r="G32" s="7">
        <v>3976104.0799999996</v>
      </c>
      <c r="H32" s="7">
        <v>15565416.189999999</v>
      </c>
      <c r="I32" s="7">
        <v>8095147.2100000009</v>
      </c>
      <c r="J32" s="7">
        <v>16899016.440000001</v>
      </c>
      <c r="K32" s="7"/>
      <c r="L32" s="7"/>
      <c r="M32" s="7"/>
      <c r="N32" s="7"/>
    </row>
    <row r="33" spans="1:14" ht="45" x14ac:dyDescent="0.25">
      <c r="A33" s="6" t="s">
        <v>39</v>
      </c>
      <c r="B33" s="18">
        <f>SUM(D33:N33)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x14ac:dyDescent="0.25">
      <c r="A34" s="6" t="s">
        <v>24</v>
      </c>
      <c r="B34" s="18">
        <f>SUM(C34:N34)</f>
        <v>142435761.71000001</v>
      </c>
      <c r="C34" s="7">
        <v>4893365.0600000015</v>
      </c>
      <c r="D34" s="7">
        <v>22840639.900000002</v>
      </c>
      <c r="E34" s="7">
        <v>17519859.010000002</v>
      </c>
      <c r="F34" s="7">
        <v>15285609.959999999</v>
      </c>
      <c r="G34" s="7">
        <v>20400038.760000005</v>
      </c>
      <c r="H34" s="7">
        <v>15454626.210000001</v>
      </c>
      <c r="I34" s="7">
        <v>30237646.149999999</v>
      </c>
      <c r="J34" s="7">
        <v>15803976.660000002</v>
      </c>
      <c r="K34" s="7"/>
      <c r="L34" s="7"/>
      <c r="M34" s="7"/>
      <c r="N34" s="7"/>
    </row>
    <row r="35" spans="1:14" x14ac:dyDescent="0.25">
      <c r="A35" s="1" t="s">
        <v>25</v>
      </c>
      <c r="B35" s="16">
        <f>SUM(C35:N35)</f>
        <v>445009.24</v>
      </c>
      <c r="C35" s="17">
        <f>SUM(C36:C42)</f>
        <v>0</v>
      </c>
      <c r="D35" s="17">
        <f t="shared" ref="D35:N35" si="6">SUM(D36:D42)</f>
        <v>0</v>
      </c>
      <c r="E35" s="17">
        <f t="shared" si="6"/>
        <v>0</v>
      </c>
      <c r="F35" s="17">
        <f t="shared" si="6"/>
        <v>5000</v>
      </c>
      <c r="G35" s="17">
        <f t="shared" si="6"/>
        <v>0</v>
      </c>
      <c r="H35" s="17">
        <f t="shared" si="6"/>
        <v>267509.24</v>
      </c>
      <c r="I35" s="17">
        <f t="shared" si="6"/>
        <v>0</v>
      </c>
      <c r="J35" s="17">
        <f t="shared" si="6"/>
        <v>172500</v>
      </c>
      <c r="K35" s="17">
        <f t="shared" si="6"/>
        <v>0</v>
      </c>
      <c r="L35" s="17">
        <f t="shared" si="6"/>
        <v>0</v>
      </c>
      <c r="M35" s="17">
        <f t="shared" si="6"/>
        <v>0</v>
      </c>
      <c r="N35" s="17">
        <f t="shared" si="6"/>
        <v>0</v>
      </c>
    </row>
    <row r="36" spans="1:14" ht="30" x14ac:dyDescent="0.25">
      <c r="A36" s="6" t="s">
        <v>26</v>
      </c>
      <c r="B36" s="18">
        <f>SUM(C36:N36)</f>
        <v>445009.24</v>
      </c>
      <c r="C36" s="7"/>
      <c r="D36" s="7"/>
      <c r="E36" s="7"/>
      <c r="F36" s="7">
        <v>5000</v>
      </c>
      <c r="G36" s="7"/>
      <c r="H36" s="7">
        <v>267509.24</v>
      </c>
      <c r="I36" s="7"/>
      <c r="J36" s="7">
        <v>172500</v>
      </c>
      <c r="K36" s="7"/>
      <c r="L36" s="7"/>
      <c r="M36" s="7"/>
      <c r="N36" s="7"/>
    </row>
    <row r="37" spans="1:14" ht="30" x14ac:dyDescent="0.25">
      <c r="A37" s="6" t="s">
        <v>40</v>
      </c>
      <c r="B37" s="18">
        <f t="shared" ref="B37:B42" si="7">SUM(C37:N37)</f>
        <v>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30" x14ac:dyDescent="0.25">
      <c r="A38" s="6" t="s">
        <v>41</v>
      </c>
      <c r="B38" s="18">
        <f t="shared" si="7"/>
        <v>0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30" x14ac:dyDescent="0.25">
      <c r="A39" s="6" t="s">
        <v>42</v>
      </c>
      <c r="B39" s="18">
        <f t="shared" si="7"/>
        <v>0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30" x14ac:dyDescent="0.25">
      <c r="A40" s="6" t="s">
        <v>43</v>
      </c>
      <c r="B40" s="18">
        <f t="shared" si="7"/>
        <v>0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30" x14ac:dyDescent="0.25">
      <c r="A41" s="6" t="s">
        <v>27</v>
      </c>
      <c r="B41" s="18">
        <f t="shared" si="7"/>
        <v>0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30" x14ac:dyDescent="0.25">
      <c r="A42" s="6" t="s">
        <v>44</v>
      </c>
      <c r="B42" s="18">
        <f t="shared" si="7"/>
        <v>0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x14ac:dyDescent="0.25">
      <c r="A43" s="1" t="s">
        <v>45</v>
      </c>
      <c r="B43" s="16">
        <f>SUM(C43:N43)</f>
        <v>0</v>
      </c>
      <c r="C43" s="17">
        <f>SUM(C44:C50)</f>
        <v>0</v>
      </c>
      <c r="D43" s="17">
        <f t="shared" ref="D43:N43" si="8">SUM(D44:D50)</f>
        <v>0</v>
      </c>
      <c r="E43" s="17">
        <f t="shared" si="8"/>
        <v>0</v>
      </c>
      <c r="F43" s="17">
        <f t="shared" si="8"/>
        <v>0</v>
      </c>
      <c r="G43" s="17">
        <f t="shared" si="8"/>
        <v>0</v>
      </c>
      <c r="H43" s="17">
        <f t="shared" si="8"/>
        <v>0</v>
      </c>
      <c r="I43" s="17">
        <f t="shared" si="8"/>
        <v>0</v>
      </c>
      <c r="J43" s="17">
        <f t="shared" si="8"/>
        <v>0</v>
      </c>
      <c r="K43" s="17">
        <f t="shared" si="8"/>
        <v>0</v>
      </c>
      <c r="L43" s="17">
        <f t="shared" si="8"/>
        <v>0</v>
      </c>
      <c r="M43" s="17">
        <f t="shared" si="8"/>
        <v>0</v>
      </c>
      <c r="N43" s="17">
        <f t="shared" si="8"/>
        <v>0</v>
      </c>
    </row>
    <row r="44" spans="1:14" ht="30" x14ac:dyDescent="0.25">
      <c r="A44" s="6" t="s">
        <v>46</v>
      </c>
      <c r="B44" s="18">
        <f t="shared" ref="B44:B49" si="9">SUM(C44:N44)</f>
        <v>0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30" x14ac:dyDescent="0.25">
      <c r="A45" s="6" t="s">
        <v>47</v>
      </c>
      <c r="B45" s="18">
        <f t="shared" si="9"/>
        <v>0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30" x14ac:dyDescent="0.25">
      <c r="A46" s="6" t="s">
        <v>48</v>
      </c>
      <c r="B46" s="18">
        <f t="shared" si="9"/>
        <v>0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30" x14ac:dyDescent="0.25">
      <c r="A47" s="6" t="s">
        <v>49</v>
      </c>
      <c r="B47" s="18">
        <f t="shared" si="9"/>
        <v>0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30" x14ac:dyDescent="0.25">
      <c r="A48" s="6" t="s">
        <v>50</v>
      </c>
      <c r="B48" s="18">
        <f t="shared" si="9"/>
        <v>0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30" x14ac:dyDescent="0.25">
      <c r="A49" s="6" t="s">
        <v>51</v>
      </c>
      <c r="B49" s="18">
        <f t="shared" si="9"/>
        <v>0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30" x14ac:dyDescent="0.25">
      <c r="A50" s="6" t="s">
        <v>52</v>
      </c>
      <c r="B50" s="18">
        <f>SUM(C50:N50)</f>
        <v>0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30" x14ac:dyDescent="0.25">
      <c r="A51" s="1" t="s">
        <v>28</v>
      </c>
      <c r="B51" s="16">
        <f>SUM(C51:N51)</f>
        <v>11715933.810000001</v>
      </c>
      <c r="C51" s="17">
        <f>SUM(C52:C60)</f>
        <v>1038618.3</v>
      </c>
      <c r="D51" s="17">
        <f t="shared" ref="D51:N51" si="10">SUM(D52:D60)</f>
        <v>3813988.73</v>
      </c>
      <c r="E51" s="17">
        <f t="shared" si="10"/>
        <v>724180.75</v>
      </c>
      <c r="F51" s="17">
        <f t="shared" si="10"/>
        <v>0</v>
      </c>
      <c r="G51" s="17">
        <f t="shared" si="10"/>
        <v>1089242.77</v>
      </c>
      <c r="H51" s="17">
        <f t="shared" si="10"/>
        <v>1545679.1</v>
      </c>
      <c r="I51" s="17">
        <f t="shared" si="10"/>
        <v>3267755.2199999997</v>
      </c>
      <c r="J51" s="17">
        <f t="shared" si="10"/>
        <v>236468.94</v>
      </c>
      <c r="K51" s="17">
        <f t="shared" si="10"/>
        <v>0</v>
      </c>
      <c r="L51" s="17">
        <f t="shared" si="10"/>
        <v>0</v>
      </c>
      <c r="M51" s="17">
        <f t="shared" si="10"/>
        <v>0</v>
      </c>
      <c r="N51" s="17">
        <f t="shared" si="10"/>
        <v>0</v>
      </c>
    </row>
    <row r="52" spans="1:14" x14ac:dyDescent="0.25">
      <c r="A52" s="6" t="s">
        <v>29</v>
      </c>
      <c r="B52" s="18">
        <f t="shared" ref="B52:B60" si="11">SUM(C52:N52)</f>
        <v>2799546.6500000004</v>
      </c>
      <c r="C52" s="7">
        <v>1038618.3</v>
      </c>
      <c r="D52" s="7">
        <v>241640</v>
      </c>
      <c r="E52" s="7"/>
      <c r="F52" s="7"/>
      <c r="G52" s="7">
        <v>238176.03999999998</v>
      </c>
      <c r="H52" s="7">
        <v>520252</v>
      </c>
      <c r="I52" s="7">
        <v>675060.32</v>
      </c>
      <c r="J52" s="7">
        <v>85799.99</v>
      </c>
      <c r="K52" s="7"/>
      <c r="L52" s="7"/>
      <c r="M52" s="7"/>
      <c r="N52" s="7"/>
    </row>
    <row r="53" spans="1:14" ht="30" x14ac:dyDescent="0.25">
      <c r="A53" s="6" t="s">
        <v>30</v>
      </c>
      <c r="B53" s="18">
        <f t="shared" si="11"/>
        <v>0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30" x14ac:dyDescent="0.25">
      <c r="A54" s="6" t="s">
        <v>31</v>
      </c>
      <c r="B54" s="18">
        <f t="shared" si="11"/>
        <v>3800941.25</v>
      </c>
      <c r="C54" s="7"/>
      <c r="D54" s="7">
        <v>350999.99</v>
      </c>
      <c r="E54" s="7"/>
      <c r="F54" s="7"/>
      <c r="G54" s="7"/>
      <c r="H54" s="7">
        <v>1025427.1</v>
      </c>
      <c r="I54" s="7">
        <v>2412694.16</v>
      </c>
      <c r="J54" s="7">
        <v>11820</v>
      </c>
      <c r="K54" s="7"/>
      <c r="L54" s="7"/>
      <c r="M54" s="7"/>
      <c r="N54" s="7"/>
    </row>
    <row r="55" spans="1:14" ht="30" x14ac:dyDescent="0.25">
      <c r="A55" s="6" t="s">
        <v>32</v>
      </c>
      <c r="B55" s="18">
        <f t="shared" si="11"/>
        <v>0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30" x14ac:dyDescent="0.25">
      <c r="A56" s="6" t="s">
        <v>33</v>
      </c>
      <c r="B56" s="18">
        <f t="shared" si="11"/>
        <v>2689131.7</v>
      </c>
      <c r="C56" s="7"/>
      <c r="D56" s="7">
        <v>2370282.0099999998</v>
      </c>
      <c r="E56" s="7"/>
      <c r="F56" s="7"/>
      <c r="G56" s="7"/>
      <c r="H56" s="7"/>
      <c r="I56" s="7">
        <v>180000.74</v>
      </c>
      <c r="J56" s="7">
        <v>138848.95000000001</v>
      </c>
      <c r="K56" s="7"/>
      <c r="L56" s="7"/>
      <c r="M56" s="7"/>
      <c r="N56" s="7"/>
    </row>
    <row r="57" spans="1:14" ht="30" x14ac:dyDescent="0.25">
      <c r="A57" s="6" t="s">
        <v>53</v>
      </c>
      <c r="B57" s="18">
        <f>SUM(C57:N57)</f>
        <v>1702133.46</v>
      </c>
      <c r="C57" s="7"/>
      <c r="D57" s="7">
        <v>851066.73</v>
      </c>
      <c r="E57" s="7"/>
      <c r="F57" s="7"/>
      <c r="G57" s="7">
        <v>851066.73</v>
      </c>
      <c r="H57" s="7"/>
      <c r="I57" s="7"/>
      <c r="J57" s="7"/>
      <c r="K57" s="7"/>
      <c r="L57" s="7"/>
      <c r="M57" s="7"/>
      <c r="N57" s="7"/>
    </row>
    <row r="58" spans="1:14" ht="30" x14ac:dyDescent="0.25">
      <c r="A58" s="6" t="s">
        <v>54</v>
      </c>
      <c r="B58" s="18">
        <f t="shared" si="11"/>
        <v>0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x14ac:dyDescent="0.25">
      <c r="A59" s="6" t="s">
        <v>34</v>
      </c>
      <c r="B59" s="18">
        <f t="shared" si="11"/>
        <v>724180.75</v>
      </c>
      <c r="C59" s="7"/>
      <c r="D59" s="7"/>
      <c r="E59" s="7">
        <v>724180.75</v>
      </c>
      <c r="F59" s="7"/>
      <c r="G59" s="7"/>
      <c r="H59" s="7"/>
      <c r="I59" s="7"/>
      <c r="J59" s="7"/>
      <c r="K59" s="7"/>
      <c r="L59" s="7"/>
      <c r="M59" s="7"/>
      <c r="N59" s="7"/>
    </row>
    <row r="60" spans="1:14" ht="45" x14ac:dyDescent="0.25">
      <c r="A60" s="6" t="s">
        <v>55</v>
      </c>
      <c r="B60" s="18">
        <f t="shared" si="11"/>
        <v>0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x14ac:dyDescent="0.25">
      <c r="A61" s="1" t="s">
        <v>56</v>
      </c>
      <c r="B61" s="16">
        <f>SUM(C61:N61)</f>
        <v>0</v>
      </c>
      <c r="C61" s="17">
        <f>SUM(C62:C65)</f>
        <v>0</v>
      </c>
      <c r="D61" s="17">
        <f t="shared" ref="D61:N61" si="12">SUM(D62:D65)</f>
        <v>0</v>
      </c>
      <c r="E61" s="17">
        <f t="shared" si="12"/>
        <v>0</v>
      </c>
      <c r="F61" s="17">
        <f t="shared" si="12"/>
        <v>0</v>
      </c>
      <c r="G61" s="17">
        <f t="shared" si="12"/>
        <v>0</v>
      </c>
      <c r="H61" s="17">
        <f t="shared" si="12"/>
        <v>0</v>
      </c>
      <c r="I61" s="17">
        <f t="shared" si="12"/>
        <v>0</v>
      </c>
      <c r="J61" s="17">
        <f t="shared" si="12"/>
        <v>0</v>
      </c>
      <c r="K61" s="17">
        <f t="shared" si="12"/>
        <v>0</v>
      </c>
      <c r="L61" s="17">
        <f t="shared" si="12"/>
        <v>0</v>
      </c>
      <c r="M61" s="17">
        <f t="shared" si="12"/>
        <v>0</v>
      </c>
      <c r="N61" s="17">
        <f t="shared" si="12"/>
        <v>0</v>
      </c>
    </row>
    <row r="62" spans="1:14" x14ac:dyDescent="0.25">
      <c r="A62" s="6" t="s">
        <v>57</v>
      </c>
      <c r="B62" s="18">
        <f t="shared" ref="B62:B65" si="13">SUM(C62:N62)</f>
        <v>0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x14ac:dyDescent="0.25">
      <c r="A63" s="6" t="s">
        <v>58</v>
      </c>
      <c r="B63" s="18">
        <f t="shared" si="13"/>
        <v>0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30" x14ac:dyDescent="0.25">
      <c r="A64" s="6" t="s">
        <v>59</v>
      </c>
      <c r="B64" s="18">
        <f t="shared" si="13"/>
        <v>0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45" x14ac:dyDescent="0.25">
      <c r="A65" s="6" t="s">
        <v>60</v>
      </c>
      <c r="B65" s="18">
        <f t="shared" si="13"/>
        <v>0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30" x14ac:dyDescent="0.25">
      <c r="A66" s="1" t="s">
        <v>61</v>
      </c>
      <c r="B66" s="16">
        <f>SUM(C66:N66)</f>
        <v>0</v>
      </c>
      <c r="C66" s="17">
        <f>SUM(C67:C68)</f>
        <v>0</v>
      </c>
      <c r="D66" s="17">
        <f t="shared" ref="D66:N66" si="14">SUM(D67:D68)</f>
        <v>0</v>
      </c>
      <c r="E66" s="17">
        <f t="shared" si="14"/>
        <v>0</v>
      </c>
      <c r="F66" s="17">
        <f t="shared" si="14"/>
        <v>0</v>
      </c>
      <c r="G66" s="17">
        <f t="shared" si="14"/>
        <v>0</v>
      </c>
      <c r="H66" s="17">
        <f t="shared" si="14"/>
        <v>0</v>
      </c>
      <c r="I66" s="17">
        <f t="shared" si="14"/>
        <v>0</v>
      </c>
      <c r="J66" s="17">
        <f t="shared" si="14"/>
        <v>0</v>
      </c>
      <c r="K66" s="17">
        <f t="shared" si="14"/>
        <v>0</v>
      </c>
      <c r="L66" s="17">
        <f t="shared" si="14"/>
        <v>0</v>
      </c>
      <c r="M66" s="17">
        <f t="shared" si="14"/>
        <v>0</v>
      </c>
      <c r="N66" s="17">
        <f t="shared" si="14"/>
        <v>0</v>
      </c>
    </row>
    <row r="67" spans="1:14" x14ac:dyDescent="0.25">
      <c r="A67" s="6" t="s">
        <v>62</v>
      </c>
      <c r="B67" s="18">
        <f t="shared" ref="B67:B68" si="15">SUM(C67:N67)</f>
        <v>0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30" x14ac:dyDescent="0.25">
      <c r="A68" s="6" t="s">
        <v>63</v>
      </c>
      <c r="B68" s="18">
        <f t="shared" si="15"/>
        <v>0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x14ac:dyDescent="0.25">
      <c r="A69" s="1" t="s">
        <v>64</v>
      </c>
      <c r="B69" s="16">
        <f>SUM(C69:N69)</f>
        <v>0</v>
      </c>
      <c r="C69" s="17">
        <f>SUM(C70:C72)</f>
        <v>0</v>
      </c>
      <c r="D69" s="17">
        <f t="shared" ref="D69:N69" si="16">SUM(D70:D72)</f>
        <v>0</v>
      </c>
      <c r="E69" s="17">
        <f t="shared" si="16"/>
        <v>0</v>
      </c>
      <c r="F69" s="17">
        <f t="shared" si="16"/>
        <v>0</v>
      </c>
      <c r="G69" s="17">
        <f t="shared" si="16"/>
        <v>0</v>
      </c>
      <c r="H69" s="17">
        <f t="shared" si="16"/>
        <v>0</v>
      </c>
      <c r="I69" s="17">
        <f t="shared" si="16"/>
        <v>0</v>
      </c>
      <c r="J69" s="17">
        <f t="shared" si="16"/>
        <v>0</v>
      </c>
      <c r="K69" s="17">
        <f t="shared" si="16"/>
        <v>0</v>
      </c>
      <c r="L69" s="17">
        <f t="shared" si="16"/>
        <v>0</v>
      </c>
      <c r="M69" s="17">
        <f t="shared" si="16"/>
        <v>0</v>
      </c>
      <c r="N69" s="17">
        <f t="shared" si="16"/>
        <v>0</v>
      </c>
    </row>
    <row r="70" spans="1:14" ht="30" x14ac:dyDescent="0.25">
      <c r="A70" s="6" t="s">
        <v>65</v>
      </c>
      <c r="B70" s="18">
        <f t="shared" ref="B70:B72" si="17">SUM(C70:N70)</f>
        <v>0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30" x14ac:dyDescent="0.25">
      <c r="A71" s="6" t="s">
        <v>66</v>
      </c>
      <c r="B71" s="18">
        <f t="shared" si="17"/>
        <v>0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30" x14ac:dyDescent="0.25">
      <c r="A72" s="6" t="s">
        <v>67</v>
      </c>
      <c r="B72" s="18">
        <f t="shared" si="17"/>
        <v>0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x14ac:dyDescent="0.25">
      <c r="A73" s="11" t="s">
        <v>35</v>
      </c>
      <c r="B73" s="15">
        <f>B9+B15+B25+B35+B43+B51+B61+B66+B69</f>
        <v>530302610.84099996</v>
      </c>
      <c r="C73" s="15">
        <f>C9+C15+C25+C35+C43+C51+C61+C66+C69</f>
        <v>37294017.25</v>
      </c>
      <c r="D73" s="15">
        <f t="shared" ref="D73:N73" si="18">D9+D15+D25+D35+D43+D51+D61+D66+D69</f>
        <v>74551541.100000009</v>
      </c>
      <c r="E73" s="15">
        <f t="shared" si="18"/>
        <v>91167919.25</v>
      </c>
      <c r="F73" s="15">
        <f t="shared" si="18"/>
        <v>55422914.999999993</v>
      </c>
      <c r="G73" s="15">
        <f t="shared" si="18"/>
        <v>61120719.520000011</v>
      </c>
      <c r="H73" s="15">
        <f t="shared" si="18"/>
        <v>54230430.670000009</v>
      </c>
      <c r="I73" s="15">
        <f t="shared" si="18"/>
        <v>80380191.899999991</v>
      </c>
      <c r="J73" s="15">
        <f t="shared" si="18"/>
        <v>76134876.150999993</v>
      </c>
      <c r="K73" s="15">
        <f t="shared" si="18"/>
        <v>0</v>
      </c>
      <c r="L73" s="15">
        <f t="shared" si="18"/>
        <v>0</v>
      </c>
      <c r="M73" s="15">
        <f t="shared" si="18"/>
        <v>0</v>
      </c>
      <c r="N73" s="15">
        <f t="shared" si="18"/>
        <v>0</v>
      </c>
    </row>
    <row r="74" spans="1:14" x14ac:dyDescent="0.25">
      <c r="A74" s="4" t="s">
        <v>68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30" x14ac:dyDescent="0.25">
      <c r="A75" s="4" t="s">
        <v>69</v>
      </c>
      <c r="B75" s="8"/>
      <c r="C75" s="10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30" x14ac:dyDescent="0.25">
      <c r="A76" s="6" t="s">
        <v>70</v>
      </c>
      <c r="B76" s="8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30" x14ac:dyDescent="0.25">
      <c r="A77" s="6" t="s">
        <v>71</v>
      </c>
      <c r="B77" s="8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4" t="s">
        <v>72</v>
      </c>
      <c r="B78" s="8"/>
      <c r="C78" s="10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30" x14ac:dyDescent="0.25">
      <c r="A79" s="6" t="s">
        <v>73</v>
      </c>
      <c r="B79" s="8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30" x14ac:dyDescent="0.25">
      <c r="A80" s="6" t="s">
        <v>74</v>
      </c>
      <c r="B80" s="8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30" x14ac:dyDescent="0.25">
      <c r="A81" s="4" t="s">
        <v>75</v>
      </c>
      <c r="B81" s="8"/>
      <c r="C81" s="10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30" x14ac:dyDescent="0.25">
      <c r="A82" s="6" t="s">
        <v>76</v>
      </c>
      <c r="B82" s="8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1" t="s">
        <v>77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1:14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31.5" x14ac:dyDescent="0.25">
      <c r="A85" s="13" t="s">
        <v>78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1:14" x14ac:dyDescent="0.25">
      <c r="A86" t="s">
        <v>93</v>
      </c>
    </row>
    <row r="87" spans="1:14" x14ac:dyDescent="0.25">
      <c r="A87" t="s">
        <v>91</v>
      </c>
    </row>
    <row r="88" spans="1:14" x14ac:dyDescent="0.25">
      <c r="A88" t="s">
        <v>92</v>
      </c>
    </row>
    <row r="94" spans="1:14" x14ac:dyDescent="0.25">
      <c r="A94" s="108" t="s">
        <v>475</v>
      </c>
      <c r="B94" s="20"/>
      <c r="C94" s="109" t="s">
        <v>476</v>
      </c>
      <c r="D94" s="109"/>
    </row>
    <row r="95" spans="1:14" x14ac:dyDescent="0.25">
      <c r="A95" s="110" t="s">
        <v>477</v>
      </c>
      <c r="B95" s="20"/>
      <c r="C95" s="110" t="s">
        <v>478</v>
      </c>
      <c r="D95" s="20"/>
    </row>
    <row r="96" spans="1:14" x14ac:dyDescent="0.25">
      <c r="A96" s="20"/>
      <c r="B96" s="20"/>
      <c r="C96" s="20"/>
      <c r="D96" s="20"/>
    </row>
  </sheetData>
  <sheetProtection sheet="1" objects="1" scenarios="1" formatCells="0"/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scale="70" orientation="landscape" horizontalDpi="300" verticalDpi="300" r:id="rId1"/>
  <ignoredErrors>
    <ignoredError sqref="B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 INGRESOS Y GTO</vt:lpstr>
      <vt:lpstr>EJECUCION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2021-09-07T15:06:08Z</cp:lastPrinted>
  <dcterms:created xsi:type="dcterms:W3CDTF">2018-04-17T18:57:16Z</dcterms:created>
  <dcterms:modified xsi:type="dcterms:W3CDTF">2022-02-10T14:36:55Z</dcterms:modified>
</cp:coreProperties>
</file>